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mehak.raizada\Desktop\Work\PSB Alliance\PSBA FOS\"/>
    </mc:Choice>
  </mc:AlternateContent>
  <xr:revisionPtr revIDLastSave="0" documentId="13_ncr:1_{496C5820-436E-47D7-89AA-9F3D35DBB87A}" xr6:coauthVersionLast="47" xr6:coauthVersionMax="47" xr10:uidLastSave="{00000000-0000-0000-0000-000000000000}"/>
  <bookViews>
    <workbookView xWindow="-110" yWindow="-110" windowWidth="19420" windowHeight="10300" xr2:uid="{FA0C56AF-402E-42BA-8505-3DC995A9B088}"/>
  </bookViews>
  <sheets>
    <sheet name="Summary " sheetId="1" r:id="rId1"/>
    <sheet name="Rural &amp; Semi Urban" sheetId="3" r:id="rId2"/>
    <sheet name="Metro &amp; Urban "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8" i="1" l="1"/>
  <c r="L68" i="1"/>
  <c r="I68" i="1"/>
  <c r="L64" i="1"/>
  <c r="M9" i="1"/>
  <c r="G9" i="3"/>
  <c r="E6" i="1"/>
  <c r="D6" i="1"/>
  <c r="F15" i="1"/>
  <c r="F14" i="1"/>
  <c r="F13" i="1"/>
  <c r="G9" i="2"/>
  <c r="E40" i="1"/>
  <c r="O50" i="1" s="1"/>
  <c r="O54" i="1" s="1"/>
  <c r="E39" i="1"/>
  <c r="O41" i="1" s="1"/>
  <c r="E38" i="1"/>
  <c r="O32" i="1" s="1"/>
  <c r="O34" i="1" s="1"/>
  <c r="E37" i="1"/>
  <c r="O23" i="1" s="1"/>
  <c r="O27" i="1" s="1"/>
  <c r="E36" i="1"/>
  <c r="E32" i="1"/>
  <c r="L50" i="1" s="1"/>
  <c r="F50" i="2" s="1"/>
  <c r="E31" i="1"/>
  <c r="L41" i="1" s="1"/>
  <c r="L44" i="1" s="1"/>
  <c r="E30" i="1"/>
  <c r="L32" i="1" s="1"/>
  <c r="L35" i="1" s="1"/>
  <c r="E29" i="1"/>
  <c r="L23" i="1" s="1"/>
  <c r="E28" i="1"/>
  <c r="E22" i="1"/>
  <c r="I50" i="1" s="1"/>
  <c r="I54" i="1" s="1"/>
  <c r="E21" i="1"/>
  <c r="I41" i="1" s="1"/>
  <c r="C41" i="3" s="1"/>
  <c r="E20" i="1"/>
  <c r="I32" i="1" s="1"/>
  <c r="I33" i="1" s="1"/>
  <c r="E19" i="1"/>
  <c r="I23" i="1" s="1"/>
  <c r="C23" i="2" s="1"/>
  <c r="E18" i="1"/>
  <c r="O14" i="1"/>
  <c r="L14" i="1"/>
  <c r="F14" i="2" s="1"/>
  <c r="I14" i="1"/>
  <c r="C14" i="2" s="1"/>
  <c r="C41" i="2" l="1"/>
  <c r="F41" i="2"/>
  <c r="I32" i="2"/>
  <c r="F41" i="3"/>
  <c r="F16" i="1"/>
  <c r="I44" i="1"/>
  <c r="C44" i="3" s="1"/>
  <c r="L42" i="1"/>
  <c r="F42" i="3" s="1"/>
  <c r="I51" i="1"/>
  <c r="C51" i="3" s="1"/>
  <c r="I43" i="1"/>
  <c r="C43" i="3" s="1"/>
  <c r="L43" i="1"/>
  <c r="F43" i="2" s="1"/>
  <c r="I41" i="3"/>
  <c r="O42" i="1"/>
  <c r="I42" i="2" s="1"/>
  <c r="O24" i="1"/>
  <c r="I24" i="3" s="1"/>
  <c r="L16" i="1"/>
  <c r="F16" i="2" s="1"/>
  <c r="L17" i="1"/>
  <c r="F17" i="3" s="1"/>
  <c r="O35" i="1"/>
  <c r="I35" i="3" s="1"/>
  <c r="C14" i="3"/>
  <c r="I18" i="1"/>
  <c r="C18" i="2" s="1"/>
  <c r="C50" i="3"/>
  <c r="L18" i="1"/>
  <c r="O33" i="1"/>
  <c r="I36" i="1"/>
  <c r="I37" i="1" s="1"/>
  <c r="C43" i="2"/>
  <c r="O36" i="1"/>
  <c r="I36" i="3" s="1"/>
  <c r="C50" i="2"/>
  <c r="I32" i="3"/>
  <c r="I45" i="1"/>
  <c r="I42" i="1"/>
  <c r="C42" i="3" s="1"/>
  <c r="I17" i="1"/>
  <c r="I60" i="1"/>
  <c r="C60" i="3" s="1"/>
  <c r="I15" i="1"/>
  <c r="C23" i="3"/>
  <c r="L15" i="1"/>
  <c r="F15" i="3" s="1"/>
  <c r="C33" i="3"/>
  <c r="C33" i="2"/>
  <c r="I27" i="3"/>
  <c r="I27" i="2"/>
  <c r="O28" i="1"/>
  <c r="F44" i="2"/>
  <c r="F44" i="3"/>
  <c r="I34" i="3"/>
  <c r="I34" i="2"/>
  <c r="I54" i="3"/>
  <c r="I54" i="2"/>
  <c r="O55" i="1"/>
  <c r="I14" i="3"/>
  <c r="O15" i="1"/>
  <c r="I14" i="2"/>
  <c r="O17" i="1"/>
  <c r="O16" i="1"/>
  <c r="O18" i="1"/>
  <c r="L27" i="1"/>
  <c r="F23" i="2"/>
  <c r="F23" i="3"/>
  <c r="L26" i="1"/>
  <c r="L24" i="1"/>
  <c r="L25" i="1"/>
  <c r="I50" i="3"/>
  <c r="I50" i="2"/>
  <c r="O53" i="1"/>
  <c r="O52" i="1"/>
  <c r="O51" i="1"/>
  <c r="O60" i="1"/>
  <c r="O64" i="1" s="1"/>
  <c r="C54" i="2"/>
  <c r="C54" i="3"/>
  <c r="I55" i="1"/>
  <c r="F35" i="3"/>
  <c r="F35" i="2"/>
  <c r="K17" i="1"/>
  <c r="C17" i="3"/>
  <c r="C17" i="2"/>
  <c r="O44" i="1"/>
  <c r="O43" i="1"/>
  <c r="O26" i="1"/>
  <c r="O25" i="1"/>
  <c r="L52" i="1"/>
  <c r="F18" i="2"/>
  <c r="F32" i="2"/>
  <c r="I23" i="2"/>
  <c r="I23" i="3"/>
  <c r="L45" i="1"/>
  <c r="I53" i="1"/>
  <c r="I24" i="1"/>
  <c r="L51" i="1"/>
  <c r="I52" i="1"/>
  <c r="C42" i="2"/>
  <c r="I24" i="2"/>
  <c r="F16" i="3"/>
  <c r="I27" i="1"/>
  <c r="O45" i="1"/>
  <c r="L53" i="1"/>
  <c r="L34" i="1"/>
  <c r="C32" i="2"/>
  <c r="C60" i="2" s="1"/>
  <c r="I35" i="1"/>
  <c r="L33" i="1"/>
  <c r="I25" i="1"/>
  <c r="I34" i="1"/>
  <c r="C44" i="2"/>
  <c r="C32" i="3"/>
  <c r="F14" i="3"/>
  <c r="F50" i="3"/>
  <c r="L36" i="1"/>
  <c r="F32" i="3"/>
  <c r="I26" i="1"/>
  <c r="L54" i="1"/>
  <c r="I46" i="1"/>
  <c r="I16" i="1"/>
  <c r="L60" i="1"/>
  <c r="L61" i="1" s="1"/>
  <c r="I41" i="2"/>
  <c r="O63" i="1"/>
  <c r="I63" i="3" s="1"/>
  <c r="E23" i="1"/>
  <c r="E41" i="1"/>
  <c r="E33" i="1"/>
  <c r="I36" i="2" l="1"/>
  <c r="F17" i="2"/>
  <c r="C51" i="2"/>
  <c r="F43" i="3"/>
  <c r="O37" i="1"/>
  <c r="I42" i="3"/>
  <c r="I60" i="2"/>
  <c r="F42" i="2"/>
  <c r="C45" i="2"/>
  <c r="C45" i="3"/>
  <c r="I33" i="2"/>
  <c r="I33" i="3"/>
  <c r="I19" i="1"/>
  <c r="L19" i="1"/>
  <c r="F18" i="3"/>
  <c r="C36" i="2"/>
  <c r="C36" i="3"/>
  <c r="K18" i="1"/>
  <c r="F15" i="2"/>
  <c r="I35" i="2"/>
  <c r="C15" i="3"/>
  <c r="K15" i="1"/>
  <c r="C15" i="2"/>
  <c r="C18" i="3"/>
  <c r="I15" i="3"/>
  <c r="I15" i="2"/>
  <c r="O62" i="1"/>
  <c r="I62" i="3" s="1"/>
  <c r="F54" i="3"/>
  <c r="F54" i="2"/>
  <c r="L55" i="1"/>
  <c r="F53" i="2"/>
  <c r="F53" i="3"/>
  <c r="F51" i="2"/>
  <c r="F51" i="3"/>
  <c r="I44" i="3"/>
  <c r="I44" i="2"/>
  <c r="I51" i="3"/>
  <c r="I51" i="2"/>
  <c r="F26" i="2"/>
  <c r="F26" i="3"/>
  <c r="C34" i="2"/>
  <c r="C34" i="3"/>
  <c r="I52" i="3"/>
  <c r="I52" i="2"/>
  <c r="C25" i="3"/>
  <c r="C25" i="2"/>
  <c r="O46" i="1"/>
  <c r="I45" i="3"/>
  <c r="I45" i="2"/>
  <c r="C53" i="3"/>
  <c r="C53" i="2"/>
  <c r="I63" i="1"/>
  <c r="C63" i="3" s="1"/>
  <c r="I25" i="2"/>
  <c r="I25" i="3"/>
  <c r="C55" i="3"/>
  <c r="C55" i="2"/>
  <c r="I53" i="3"/>
  <c r="I53" i="2"/>
  <c r="L28" i="1"/>
  <c r="F27" i="3"/>
  <c r="F27" i="2"/>
  <c r="I28" i="3"/>
  <c r="I28" i="2"/>
  <c r="O61" i="1"/>
  <c r="I61" i="3" s="1"/>
  <c r="I60" i="3"/>
  <c r="C24" i="2"/>
  <c r="C24" i="3"/>
  <c r="F36" i="2"/>
  <c r="L37" i="1"/>
  <c r="F36" i="3"/>
  <c r="F33" i="2"/>
  <c r="F33" i="3"/>
  <c r="C27" i="3"/>
  <c r="C27" i="2"/>
  <c r="I28" i="1"/>
  <c r="I65" i="1" s="1"/>
  <c r="C65" i="3" s="1"/>
  <c r="I37" i="3"/>
  <c r="I37" i="2"/>
  <c r="I26" i="3"/>
  <c r="I26" i="2"/>
  <c r="I64" i="1"/>
  <c r="C64" i="3" s="1"/>
  <c r="I18" i="3"/>
  <c r="O19" i="1"/>
  <c r="I18" i="2"/>
  <c r="I61" i="1"/>
  <c r="C26" i="3"/>
  <c r="C26" i="2"/>
  <c r="C35" i="3"/>
  <c r="C35" i="2"/>
  <c r="F45" i="2"/>
  <c r="F45" i="3"/>
  <c r="L46" i="1"/>
  <c r="I16" i="3"/>
  <c r="I16" i="2"/>
  <c r="C52" i="3"/>
  <c r="C52" i="2"/>
  <c r="I62" i="1"/>
  <c r="C62" i="3" s="1"/>
  <c r="F52" i="3"/>
  <c r="F52" i="2"/>
  <c r="L62" i="1"/>
  <c r="F62" i="3" s="1"/>
  <c r="L63" i="1"/>
  <c r="F63" i="3" s="1"/>
  <c r="F60" i="3"/>
  <c r="F25" i="2"/>
  <c r="F25" i="3"/>
  <c r="I17" i="2"/>
  <c r="I17" i="3"/>
  <c r="C46" i="3"/>
  <c r="C46" i="2"/>
  <c r="F34" i="2"/>
  <c r="F34" i="3"/>
  <c r="I43" i="3"/>
  <c r="I43" i="2"/>
  <c r="C19" i="3"/>
  <c r="C19" i="2"/>
  <c r="K19" i="1"/>
  <c r="I55" i="3"/>
  <c r="I55" i="2"/>
  <c r="K16" i="1"/>
  <c r="C16" i="3"/>
  <c r="C16" i="2"/>
  <c r="F24" i="2"/>
  <c r="F24" i="3"/>
  <c r="C37" i="2"/>
  <c r="C37" i="3"/>
  <c r="F61" i="3"/>
  <c r="O65" i="1"/>
  <c r="I65" i="3" s="1"/>
  <c r="I64" i="3"/>
  <c r="I62" i="2"/>
  <c r="I61" i="2"/>
  <c r="I63" i="2"/>
  <c r="I64" i="2"/>
  <c r="I65" i="2" s="1"/>
  <c r="F60" i="2"/>
  <c r="C61" i="2" l="1"/>
  <c r="C64" i="2"/>
  <c r="F19" i="3"/>
  <c r="F19" i="2"/>
  <c r="C62" i="2"/>
  <c r="I46" i="3"/>
  <c r="I46" i="2"/>
  <c r="L65" i="1"/>
  <c r="F64" i="3"/>
  <c r="F37" i="3"/>
  <c r="F37" i="2"/>
  <c r="F55" i="2"/>
  <c r="F55" i="3"/>
  <c r="F46" i="3"/>
  <c r="F46" i="2"/>
  <c r="C28" i="3"/>
  <c r="C28" i="2"/>
  <c r="C65" i="2" s="1"/>
  <c r="F28" i="3"/>
  <c r="F28" i="2"/>
  <c r="I19" i="2"/>
  <c r="I19" i="3"/>
  <c r="C63" i="2"/>
  <c r="C66" i="2" s="1"/>
  <c r="C61" i="3"/>
  <c r="C66" i="3" s="1"/>
  <c r="I66" i="3"/>
  <c r="I66" i="2"/>
  <c r="F61" i="2"/>
  <c r="F63" i="2"/>
  <c r="F64" i="2"/>
  <c r="F65" i="2" s="1"/>
  <c r="F62" i="2"/>
  <c r="F65" i="3" l="1"/>
  <c r="F66" i="3" s="1"/>
  <c r="F66" i="2"/>
</calcChain>
</file>

<file path=xl/sharedStrings.xml><?xml version="1.0" encoding="utf-8"?>
<sst xmlns="http://schemas.openxmlformats.org/spreadsheetml/2006/main" count="435" uniqueCount="54">
  <si>
    <t xml:space="preserve">Regions </t>
  </si>
  <si>
    <t xml:space="preserve">States </t>
  </si>
  <si>
    <t xml:space="preserve">metro / urban </t>
  </si>
  <si>
    <t xml:space="preserve">Semi urban/  rural </t>
  </si>
  <si>
    <t>Categoties (2)</t>
  </si>
  <si>
    <t xml:space="preserve">North </t>
  </si>
  <si>
    <t xml:space="preserve">South </t>
  </si>
  <si>
    <t xml:space="preserve">East + NE </t>
  </si>
  <si>
    <t xml:space="preserve">West </t>
  </si>
  <si>
    <t xml:space="preserve">Central </t>
  </si>
  <si>
    <t xml:space="preserve">Financial </t>
  </si>
  <si>
    <t xml:space="preserve">Customer Initiated - one leg </t>
  </si>
  <si>
    <t xml:space="preserve">Customer Initiated - two leg </t>
  </si>
  <si>
    <t xml:space="preserve">Bank initiated (two leg) </t>
  </si>
  <si>
    <t xml:space="preserve">Bulk Transaction </t>
  </si>
  <si>
    <t xml:space="preserve">Specialised Transaction </t>
  </si>
  <si>
    <t xml:space="preserve">Year 1 </t>
  </si>
  <si>
    <t xml:space="preserve">QTY </t>
  </si>
  <si>
    <t xml:space="preserve">Rate </t>
  </si>
  <si>
    <t xml:space="preserve">Total </t>
  </si>
  <si>
    <t>Year 2</t>
  </si>
  <si>
    <t>Year 3</t>
  </si>
  <si>
    <t xml:space="preserve">Metro &amp; Urban </t>
  </si>
  <si>
    <t>SUMMARY</t>
  </si>
  <si>
    <t>REGION</t>
  </si>
  <si>
    <t>CENTRAL</t>
  </si>
  <si>
    <t>EASTERN</t>
  </si>
  <si>
    <t>NORTH EASTERN</t>
  </si>
  <si>
    <t>NORTHERN</t>
  </si>
  <si>
    <t>SOUTHERN</t>
  </si>
  <si>
    <t>WESTERN</t>
  </si>
  <si>
    <t>TOTAL</t>
  </si>
  <si>
    <t>STATES</t>
  </si>
  <si>
    <t>MU</t>
  </si>
  <si>
    <t>RUSU</t>
  </si>
  <si>
    <t xml:space="preserve">y1 </t>
  </si>
  <si>
    <t xml:space="preserve">y2 </t>
  </si>
  <si>
    <t xml:space="preserve">y3 </t>
  </si>
  <si>
    <t xml:space="preserve">north </t>
  </si>
  <si>
    <t xml:space="preserve">south </t>
  </si>
  <si>
    <t xml:space="preserve">west </t>
  </si>
  <si>
    <t xml:space="preserve">central </t>
  </si>
  <si>
    <t>east +ne</t>
  </si>
  <si>
    <t xml:space="preserve">Summary </t>
  </si>
  <si>
    <t>Metro &amp; Urban (40%)</t>
  </si>
  <si>
    <t>Rural &amp; Semi Urban (60%)</t>
  </si>
  <si>
    <t>Share %</t>
  </si>
  <si>
    <t xml:space="preserve">The service provider who is L1 in the reverse auction for the respective category (category 1. metro and urban and category 2 rural and semi urban) for the specific Region will be selected. By bidding for a particular category in a particular Region, the bidder will need to necessarily provide services across all centres in that category for the Region. The Company before the reverse auction may come out with additional guidelines at its sole discretion.  </t>
  </si>
  <si>
    <t>Note</t>
  </si>
  <si>
    <r>
      <t xml:space="preserve">1. </t>
    </r>
    <r>
      <rPr>
        <sz val="12"/>
        <color rgb="FF000000"/>
        <rFont val="Candara"/>
        <family val="2"/>
      </rPr>
      <t xml:space="preserve">The quantiles specified in the price bid is only indicative and will be used only for the purposes of arriving at the TCO and L1 vendor for a particular region and category. </t>
    </r>
  </si>
  <si>
    <r>
      <t xml:space="preserve">2. </t>
    </r>
    <r>
      <rPr>
        <sz val="12"/>
        <color rgb="FF000000"/>
        <rFont val="Candara"/>
        <family val="2"/>
      </rPr>
      <t xml:space="preserve">The Company is in no ways committing to the quantities or the TCO. The quantities in any particular year can vary upwards or downwards and there is no limit to such variations.  </t>
    </r>
  </si>
  <si>
    <r>
      <t xml:space="preserve">3. </t>
    </r>
    <r>
      <rPr>
        <sz val="12"/>
        <color rgb="FF000000"/>
        <rFont val="Candara"/>
        <family val="2"/>
      </rPr>
      <t xml:space="preserve">All payments would be made on the actual number of requests completed </t>
    </r>
  </si>
  <si>
    <t>Collection/ Recovery</t>
  </si>
  <si>
    <t>Cross sell/ Upsell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</si>
</sst>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0_ ;_ * \-#,##0.0_ ;_ * &quot;-&quot;??_ ;_ @_ "/>
    <numFmt numFmtId="165" formatCode="_ * #,##0_ ;_ * \-#,##0_ ;_ * &quot;-&quot;??_ ;_ @_ "/>
    <numFmt numFmtId="166" formatCode="_ * #,##0.0_ ;_ * \-#,##0.0_ ;_ * &quot;-&quot;?_ ;_ @_ "/>
  </numFmts>
  <fonts count="6"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12"/>
      <color theme="1"/>
      <name val="Candara"/>
      <family val="2"/>
    </font>
    <font>
      <sz val="12"/>
      <color rgb="FF000000"/>
      <name val="Candara"/>
      <family val="2"/>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43" fontId="1" fillId="0" borderId="0" applyFont="0" applyFill="0" applyBorder="0" applyAlignment="0" applyProtection="0"/>
  </cellStyleXfs>
  <cellXfs count="45">
    <xf numFmtId="0" fontId="0" fillId="0" borderId="0" xfId="0"/>
    <xf numFmtId="0" fontId="0" fillId="0" borderId="1" xfId="0" applyBorder="1"/>
    <xf numFmtId="0" fontId="0" fillId="0" borderId="1" xfId="0" applyBorder="1" applyAlignment="1">
      <alignment horizontal="center"/>
    </xf>
    <xf numFmtId="0" fontId="0" fillId="0" borderId="2" xfId="0" applyBorder="1"/>
    <xf numFmtId="0" fontId="0" fillId="0" borderId="2" xfId="0"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2" fillId="2" borderId="6" xfId="0" applyFont="1" applyFill="1" applyBorder="1"/>
    <xf numFmtId="0" fontId="2" fillId="3" borderId="3" xfId="0" applyFont="1" applyFill="1" applyBorder="1"/>
    <xf numFmtId="43" fontId="0" fillId="0" borderId="0" xfId="1" applyFont="1"/>
    <xf numFmtId="43" fontId="0" fillId="0" borderId="2" xfId="0" applyNumberFormat="1" applyBorder="1" applyAlignment="1">
      <alignment horizontal="center"/>
    </xf>
    <xf numFmtId="164" fontId="0" fillId="0" borderId="2" xfId="0" applyNumberFormat="1" applyBorder="1" applyAlignment="1">
      <alignment horizontal="center"/>
    </xf>
    <xf numFmtId="165" fontId="0" fillId="0" borderId="2" xfId="0" applyNumberFormat="1" applyBorder="1" applyAlignment="1">
      <alignment horizontal="center"/>
    </xf>
    <xf numFmtId="43" fontId="0" fillId="0" borderId="0" xfId="0" applyNumberFormat="1"/>
    <xf numFmtId="165" fontId="0" fillId="0" borderId="1" xfId="0" applyNumberFormat="1" applyBorder="1" applyAlignment="1">
      <alignment horizontal="center"/>
    </xf>
    <xf numFmtId="43" fontId="0" fillId="0" borderId="1" xfId="0" applyNumberFormat="1" applyBorder="1" applyAlignment="1">
      <alignment horizontal="center"/>
    </xf>
    <xf numFmtId="166" fontId="0" fillId="0" borderId="1" xfId="0" applyNumberFormat="1" applyBorder="1" applyAlignment="1">
      <alignment horizontal="center"/>
    </xf>
    <xf numFmtId="165" fontId="0" fillId="0" borderId="0" xfId="0" applyNumberFormat="1"/>
    <xf numFmtId="164" fontId="0" fillId="0" borderId="1" xfId="0" applyNumberFormat="1" applyBorder="1"/>
    <xf numFmtId="0" fontId="0" fillId="0" borderId="2" xfId="0" applyBorder="1" applyAlignment="1">
      <alignment wrapText="1"/>
    </xf>
    <xf numFmtId="0" fontId="0" fillId="0" borderId="1" xfId="0" applyBorder="1" applyAlignment="1">
      <alignment wrapText="1"/>
    </xf>
    <xf numFmtId="0" fontId="2" fillId="3" borderId="3" xfId="0" applyFont="1" applyFill="1" applyBorder="1" applyAlignment="1">
      <alignment horizontal="center"/>
    </xf>
    <xf numFmtId="0" fontId="2" fillId="2" borderId="6" xfId="0" applyFont="1" applyFill="1" applyBorder="1" applyAlignment="1">
      <alignment horizontal="center"/>
    </xf>
    <xf numFmtId="0" fontId="2" fillId="0" borderId="0" xfId="0" applyFont="1"/>
    <xf numFmtId="0" fontId="2" fillId="0" borderId="1" xfId="0" applyFont="1" applyBorder="1"/>
    <xf numFmtId="0" fontId="2" fillId="0" borderId="1" xfId="0" applyFont="1" applyBorder="1" applyAlignment="1">
      <alignment vertical="center"/>
    </xf>
    <xf numFmtId="1" fontId="0" fillId="0" borderId="1" xfId="0" applyNumberFormat="1" applyBorder="1"/>
    <xf numFmtId="0" fontId="2" fillId="0" borderId="0" xfId="0" applyFont="1" applyAlignment="1">
      <alignment wrapText="1"/>
    </xf>
    <xf numFmtId="0" fontId="2" fillId="2" borderId="0" xfId="0" applyFont="1" applyFill="1"/>
    <xf numFmtId="0" fontId="2" fillId="0" borderId="1" xfId="0" applyFont="1" applyBorder="1" applyAlignment="1">
      <alignment wrapText="1"/>
    </xf>
    <xf numFmtId="165" fontId="2" fillId="0" borderId="1" xfId="0" applyNumberFormat="1" applyFont="1" applyBorder="1"/>
    <xf numFmtId="165" fontId="0" fillId="0" borderId="2" xfId="0" applyNumberFormat="1" applyBorder="1" applyAlignment="1">
      <alignment horizontal="center" vertical="top"/>
    </xf>
    <xf numFmtId="165" fontId="0" fillId="0" borderId="1" xfId="0" applyNumberFormat="1" applyBorder="1" applyAlignment="1">
      <alignment horizontal="center" vertical="top"/>
    </xf>
    <xf numFmtId="0" fontId="0" fillId="0" borderId="1" xfId="0" applyBorder="1" applyAlignment="1">
      <alignment vertical="top" wrapText="1"/>
    </xf>
    <xf numFmtId="0" fontId="0" fillId="0" borderId="1" xfId="0" applyBorder="1" applyAlignment="1">
      <alignment horizontal="center" vertical="top"/>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4" fillId="0" borderId="0" xfId="0" applyFont="1" applyAlignment="1">
      <alignment horizontal="left" wrapText="1" readingOrder="1"/>
    </xf>
    <xf numFmtId="0" fontId="4" fillId="0" borderId="0" xfId="0" applyFont="1" applyAlignment="1">
      <alignment horizontal="left" vertical="center" wrapText="1" readingOrder="1"/>
    </xf>
    <xf numFmtId="0" fontId="4" fillId="0" borderId="0" xfId="0" applyFont="1" applyAlignment="1">
      <alignment horizontal="left" vertical="center" readingOrder="1"/>
    </xf>
    <xf numFmtId="0" fontId="5" fillId="0" borderId="0" xfId="0" applyFont="1" applyAlignment="1">
      <alignment horizontal="left" wrapText="1" readingOrder="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FD9DC-E1F5-4A98-AE42-119E225FB95A}">
  <dimension ref="B1:S74"/>
  <sheetViews>
    <sheetView tabSelected="1" topLeftCell="G57" workbookViewId="0">
      <selection activeCell="H71" sqref="H71:Q71"/>
    </sheetView>
  </sheetViews>
  <sheetFormatPr defaultRowHeight="14.5" x14ac:dyDescent="0.35"/>
  <cols>
    <col min="4" max="4" width="13.54296875" bestFit="1" customWidth="1"/>
    <col min="5" max="5" width="14.36328125" bestFit="1" customWidth="1"/>
    <col min="6" max="6" width="14.54296875" bestFit="1" customWidth="1"/>
    <col min="7" max="7" width="14.6328125" customWidth="1"/>
    <col min="8" max="8" width="27.81640625" customWidth="1"/>
    <col min="9" max="9" width="12.1796875" customWidth="1"/>
    <col min="10" max="10" width="6.81640625" customWidth="1"/>
    <col min="11" max="11" width="7.54296875" customWidth="1"/>
    <col min="12" max="12" width="12.1796875" customWidth="1"/>
    <col min="13" max="14" width="7.90625" customWidth="1"/>
    <col min="15" max="15" width="12.7265625" customWidth="1"/>
    <col min="16" max="16" width="6.54296875" customWidth="1"/>
    <col min="17" max="17" width="7.453125" customWidth="1"/>
    <col min="19" max="19" width="9.54296875" bestFit="1" customWidth="1"/>
  </cols>
  <sheetData>
    <row r="1" spans="2:19" x14ac:dyDescent="0.35">
      <c r="H1" s="28" t="s">
        <v>23</v>
      </c>
    </row>
    <row r="2" spans="2:19" x14ac:dyDescent="0.35">
      <c r="H2" s="24" t="s">
        <v>24</v>
      </c>
      <c r="I2" s="25" t="s">
        <v>32</v>
      </c>
      <c r="J2" s="25" t="s">
        <v>33</v>
      </c>
      <c r="K2" s="25" t="s">
        <v>34</v>
      </c>
      <c r="L2" s="25" t="s">
        <v>31</v>
      </c>
      <c r="M2" s="25" t="s">
        <v>46</v>
      </c>
    </row>
    <row r="3" spans="2:19" x14ac:dyDescent="0.35">
      <c r="B3" t="s">
        <v>0</v>
      </c>
      <c r="C3" t="s">
        <v>1</v>
      </c>
      <c r="D3" t="s">
        <v>4</v>
      </c>
      <c r="H3" s="24" t="s">
        <v>25</v>
      </c>
      <c r="I3" s="1">
        <v>4</v>
      </c>
      <c r="J3" s="1">
        <v>111</v>
      </c>
      <c r="K3" s="1">
        <v>1317</v>
      </c>
      <c r="L3" s="1">
        <v>1428</v>
      </c>
      <c r="M3" s="26">
        <v>21</v>
      </c>
    </row>
    <row r="4" spans="2:19" x14ac:dyDescent="0.35">
      <c r="B4">
        <v>5</v>
      </c>
      <c r="C4">
        <v>36</v>
      </c>
      <c r="D4" t="s">
        <v>2</v>
      </c>
      <c r="E4" t="s">
        <v>3</v>
      </c>
      <c r="H4" s="24" t="s">
        <v>26</v>
      </c>
      <c r="I4" s="1">
        <v>6</v>
      </c>
      <c r="J4" s="1">
        <v>108</v>
      </c>
      <c r="K4" s="1">
        <v>1184</v>
      </c>
      <c r="L4" s="1">
        <v>1292</v>
      </c>
      <c r="M4" s="26">
        <v>18.6408887606406</v>
      </c>
    </row>
    <row r="5" spans="2:19" x14ac:dyDescent="0.35">
      <c r="D5">
        <v>5</v>
      </c>
      <c r="E5">
        <v>5</v>
      </c>
      <c r="H5" s="24" t="s">
        <v>27</v>
      </c>
      <c r="I5" s="1">
        <v>7</v>
      </c>
      <c r="J5" s="1">
        <v>12</v>
      </c>
      <c r="K5" s="1">
        <v>258</v>
      </c>
      <c r="L5" s="1">
        <v>270</v>
      </c>
      <c r="M5" s="26">
        <v>3.8955417688645215</v>
      </c>
    </row>
    <row r="6" spans="2:19" x14ac:dyDescent="0.35">
      <c r="D6" s="9">
        <f>D5*6000000</f>
        <v>30000000</v>
      </c>
      <c r="E6" s="9">
        <f>E5*4000000</f>
        <v>20000000</v>
      </c>
      <c r="H6" s="24" t="s">
        <v>28</v>
      </c>
      <c r="I6" s="1">
        <v>8</v>
      </c>
      <c r="J6" s="1">
        <v>74</v>
      </c>
      <c r="K6" s="1">
        <v>959</v>
      </c>
      <c r="L6" s="1">
        <v>1033</v>
      </c>
      <c r="M6" s="26">
        <v>14.904054249026114</v>
      </c>
    </row>
    <row r="7" spans="2:19" x14ac:dyDescent="0.35">
      <c r="H7" s="24" t="s">
        <v>29</v>
      </c>
      <c r="I7" s="1">
        <v>7</v>
      </c>
      <c r="J7" s="1">
        <v>110</v>
      </c>
      <c r="K7" s="1">
        <v>1959</v>
      </c>
      <c r="L7" s="1">
        <v>2069</v>
      </c>
      <c r="M7" s="26">
        <v>29.851392295484057</v>
      </c>
    </row>
    <row r="8" spans="2:19" x14ac:dyDescent="0.35">
      <c r="H8" s="24" t="s">
        <v>30</v>
      </c>
      <c r="I8" s="1">
        <v>4</v>
      </c>
      <c r="J8" s="1">
        <v>75</v>
      </c>
      <c r="K8" s="1">
        <v>764</v>
      </c>
      <c r="L8" s="1">
        <v>839</v>
      </c>
      <c r="M8" s="26">
        <v>12.105035348434569</v>
      </c>
    </row>
    <row r="9" spans="2:19" x14ac:dyDescent="0.35">
      <c r="H9" s="24" t="s">
        <v>31</v>
      </c>
      <c r="I9" s="1">
        <v>36</v>
      </c>
      <c r="J9" s="1">
        <v>490</v>
      </c>
      <c r="K9" s="1">
        <v>6441</v>
      </c>
      <c r="L9" s="1">
        <v>6931</v>
      </c>
      <c r="M9" s="26">
        <f>SUM(M3:M8)</f>
        <v>100.39691242244986</v>
      </c>
    </row>
    <row r="11" spans="2:19" ht="15" thickBot="1" x14ac:dyDescent="0.4"/>
    <row r="12" spans="2:19" x14ac:dyDescent="0.35">
      <c r="H12" s="8" t="s">
        <v>43</v>
      </c>
      <c r="I12" s="35" t="s">
        <v>16</v>
      </c>
      <c r="J12" s="36"/>
      <c r="K12" s="37"/>
      <c r="L12" s="39" t="s">
        <v>20</v>
      </c>
      <c r="M12" s="39"/>
      <c r="N12" s="39"/>
      <c r="O12" s="39" t="s">
        <v>21</v>
      </c>
      <c r="P12" s="39"/>
      <c r="Q12" s="40"/>
    </row>
    <row r="13" spans="2:19" ht="15" thickBot="1" x14ac:dyDescent="0.4">
      <c r="D13" t="s">
        <v>35</v>
      </c>
      <c r="E13" s="9">
        <v>6000000</v>
      </c>
      <c r="F13" s="13">
        <f>E13*25</f>
        <v>150000000</v>
      </c>
      <c r="G13" s="13"/>
      <c r="H13" s="7" t="s">
        <v>5</v>
      </c>
      <c r="I13" s="5" t="s">
        <v>17</v>
      </c>
      <c r="J13" s="5" t="s">
        <v>18</v>
      </c>
      <c r="K13" s="5" t="s">
        <v>19</v>
      </c>
      <c r="L13" s="5" t="s">
        <v>17</v>
      </c>
      <c r="M13" s="5" t="s">
        <v>18</v>
      </c>
      <c r="N13" s="5" t="s">
        <v>19</v>
      </c>
      <c r="O13" s="5" t="s">
        <v>17</v>
      </c>
      <c r="P13" s="5" t="s">
        <v>18</v>
      </c>
      <c r="Q13" s="6" t="s">
        <v>19</v>
      </c>
    </row>
    <row r="14" spans="2:19" x14ac:dyDescent="0.35">
      <c r="D14" t="s">
        <v>36</v>
      </c>
      <c r="E14" s="9">
        <v>7500000</v>
      </c>
      <c r="F14" s="13">
        <f t="shared" ref="F14:F15" si="0">E14*25</f>
        <v>187500000</v>
      </c>
      <c r="G14" s="13"/>
      <c r="H14" s="3" t="s">
        <v>10</v>
      </c>
      <c r="I14" s="12">
        <f>(E13*0.1)*0.15</f>
        <v>90000</v>
      </c>
      <c r="J14" s="4"/>
      <c r="K14" s="12"/>
      <c r="L14" s="12">
        <f>(E14*0.1)*0.15</f>
        <v>112500</v>
      </c>
      <c r="M14" s="4"/>
      <c r="N14" s="4"/>
      <c r="O14" s="10">
        <f>(E15*0.1)*0.15</f>
        <v>150000</v>
      </c>
      <c r="P14" s="4"/>
      <c r="Q14" s="4"/>
      <c r="S14" s="17"/>
    </row>
    <row r="15" spans="2:19" x14ac:dyDescent="0.35">
      <c r="D15" t="s">
        <v>37</v>
      </c>
      <c r="E15" s="9">
        <v>10000000</v>
      </c>
      <c r="F15" s="13">
        <f t="shared" si="0"/>
        <v>250000000</v>
      </c>
      <c r="G15" s="13"/>
      <c r="H15" s="1" t="s">
        <v>11</v>
      </c>
      <c r="I15" s="16">
        <f>I14*3</f>
        <v>270000</v>
      </c>
      <c r="J15" s="4"/>
      <c r="K15" s="12">
        <f t="shared" ref="K15:K19" si="1">I15*J15</f>
        <v>0</v>
      </c>
      <c r="L15" s="16">
        <f>L14*3</f>
        <v>337500</v>
      </c>
      <c r="M15" s="2"/>
      <c r="N15" s="2"/>
      <c r="O15" s="16">
        <f>O14*3</f>
        <v>450000</v>
      </c>
      <c r="P15" s="2"/>
      <c r="Q15" s="2"/>
    </row>
    <row r="16" spans="2:19" x14ac:dyDescent="0.35">
      <c r="F16" s="13">
        <f>SUM(F13:F15)</f>
        <v>587500000</v>
      </c>
      <c r="G16" s="13"/>
      <c r="H16" s="1" t="s">
        <v>12</v>
      </c>
      <c r="I16" s="14">
        <f>I14*4</f>
        <v>360000</v>
      </c>
      <c r="J16" s="4"/>
      <c r="K16" s="12">
        <f t="shared" si="1"/>
        <v>0</v>
      </c>
      <c r="L16" s="14">
        <f>L14*4</f>
        <v>450000</v>
      </c>
      <c r="M16" s="2"/>
      <c r="N16" s="2"/>
      <c r="O16" s="14">
        <f>O14*4</f>
        <v>600000</v>
      </c>
      <c r="P16" s="2"/>
      <c r="Q16" s="2"/>
    </row>
    <row r="17" spans="4:17" x14ac:dyDescent="0.35">
      <c r="E17" s="13"/>
      <c r="H17" s="1" t="s">
        <v>13</v>
      </c>
      <c r="I17" s="14">
        <f>I14</f>
        <v>90000</v>
      </c>
      <c r="J17" s="4"/>
      <c r="K17" s="12">
        <f t="shared" si="1"/>
        <v>0</v>
      </c>
      <c r="L17" s="14">
        <f>L14</f>
        <v>112500</v>
      </c>
      <c r="M17" s="2"/>
      <c r="N17" s="2"/>
      <c r="O17" s="14">
        <f>O14</f>
        <v>150000</v>
      </c>
      <c r="P17" s="2"/>
      <c r="Q17" s="2"/>
    </row>
    <row r="18" spans="4:17" x14ac:dyDescent="0.35">
      <c r="D18" t="s">
        <v>38</v>
      </c>
      <c r="E18" s="13">
        <f>E13*0.15</f>
        <v>900000</v>
      </c>
      <c r="H18" s="1" t="s">
        <v>14</v>
      </c>
      <c r="I18" s="14">
        <f>I14/2</f>
        <v>45000</v>
      </c>
      <c r="J18" s="4"/>
      <c r="K18" s="12">
        <f t="shared" si="1"/>
        <v>0</v>
      </c>
      <c r="L18" s="14">
        <f>L14/2</f>
        <v>56250</v>
      </c>
      <c r="M18" s="2"/>
      <c r="N18" s="2"/>
      <c r="O18" s="14">
        <f>O14/2</f>
        <v>75000</v>
      </c>
      <c r="P18" s="2"/>
      <c r="Q18" s="2"/>
    </row>
    <row r="19" spans="4:17" x14ac:dyDescent="0.35">
      <c r="D19" t="s">
        <v>39</v>
      </c>
      <c r="E19" s="13">
        <f>E13*0.3</f>
        <v>1800000</v>
      </c>
      <c r="H19" s="1" t="s">
        <v>15</v>
      </c>
      <c r="I19" s="14">
        <f>I18</f>
        <v>45000</v>
      </c>
      <c r="J19" s="4"/>
      <c r="K19" s="12">
        <f t="shared" si="1"/>
        <v>0</v>
      </c>
      <c r="L19" s="14">
        <f>L18</f>
        <v>56250</v>
      </c>
      <c r="M19" s="2"/>
      <c r="N19" s="2"/>
      <c r="O19" s="14">
        <f>O18</f>
        <v>75000</v>
      </c>
      <c r="P19" s="2"/>
      <c r="Q19" s="2"/>
    </row>
    <row r="20" spans="4:17" ht="15" thickBot="1" x14ac:dyDescent="0.4">
      <c r="D20" t="s">
        <v>42</v>
      </c>
      <c r="E20" s="13">
        <f>E13*0.23</f>
        <v>1380000</v>
      </c>
      <c r="H20" s="1"/>
      <c r="I20" s="2"/>
      <c r="J20" s="2"/>
      <c r="K20" s="2"/>
      <c r="L20" s="2"/>
      <c r="M20" s="2"/>
      <c r="N20" s="2"/>
      <c r="O20" s="2"/>
      <c r="P20" s="2"/>
      <c r="Q20" s="2"/>
    </row>
    <row r="21" spans="4:17" x14ac:dyDescent="0.35">
      <c r="D21" t="s">
        <v>40</v>
      </c>
      <c r="E21" s="13">
        <f>E13*0.12</f>
        <v>720000</v>
      </c>
      <c r="H21" s="8" t="s">
        <v>43</v>
      </c>
      <c r="I21" s="39" t="s">
        <v>16</v>
      </c>
      <c r="J21" s="39"/>
      <c r="K21" s="39"/>
      <c r="L21" s="39" t="s">
        <v>20</v>
      </c>
      <c r="M21" s="39"/>
      <c r="N21" s="39"/>
      <c r="O21" s="39" t="s">
        <v>21</v>
      </c>
      <c r="P21" s="39"/>
      <c r="Q21" s="40"/>
    </row>
    <row r="22" spans="4:17" ht="15" thickBot="1" x14ac:dyDescent="0.4">
      <c r="D22" t="s">
        <v>41</v>
      </c>
      <c r="E22" s="13">
        <f>E13*0.2</f>
        <v>1200000</v>
      </c>
      <c r="H22" s="7" t="s">
        <v>6</v>
      </c>
      <c r="I22" s="5" t="s">
        <v>17</v>
      </c>
      <c r="J22" s="5" t="s">
        <v>18</v>
      </c>
      <c r="K22" s="5" t="s">
        <v>19</v>
      </c>
      <c r="L22" s="5" t="s">
        <v>17</v>
      </c>
      <c r="M22" s="5" t="s">
        <v>18</v>
      </c>
      <c r="N22" s="5" t="s">
        <v>19</v>
      </c>
      <c r="O22" s="5" t="s">
        <v>17</v>
      </c>
      <c r="P22" s="5" t="s">
        <v>18</v>
      </c>
      <c r="Q22" s="6" t="s">
        <v>19</v>
      </c>
    </row>
    <row r="23" spans="4:17" x14ac:dyDescent="0.35">
      <c r="E23" s="13">
        <f>SUM(E18:E22)</f>
        <v>6000000</v>
      </c>
      <c r="H23" s="3" t="s">
        <v>10</v>
      </c>
      <c r="I23" s="10">
        <f>E19*0.1</f>
        <v>180000</v>
      </c>
      <c r="J23" s="4"/>
      <c r="K23" s="4"/>
      <c r="L23" s="10">
        <f>E29*0.1</f>
        <v>225000</v>
      </c>
      <c r="M23" s="4"/>
      <c r="N23" s="4"/>
      <c r="O23" s="10">
        <f>E37*0.1</f>
        <v>300000</v>
      </c>
      <c r="P23" s="4"/>
      <c r="Q23" s="4"/>
    </row>
    <row r="24" spans="4:17" x14ac:dyDescent="0.35">
      <c r="H24" s="1" t="s">
        <v>11</v>
      </c>
      <c r="I24" s="16">
        <f>I23*3</f>
        <v>540000</v>
      </c>
      <c r="J24" s="2"/>
      <c r="K24" s="2"/>
      <c r="L24" s="16">
        <f>L23*3</f>
        <v>675000</v>
      </c>
      <c r="M24" s="2"/>
      <c r="N24" s="2"/>
      <c r="O24" s="16">
        <f>O23*3</f>
        <v>900000</v>
      </c>
      <c r="P24" s="2"/>
      <c r="Q24" s="2"/>
    </row>
    <row r="25" spans="4:17" x14ac:dyDescent="0.35">
      <c r="H25" s="1" t="s">
        <v>12</v>
      </c>
      <c r="I25" s="15">
        <f>I23*4</f>
        <v>720000</v>
      </c>
      <c r="J25" s="2"/>
      <c r="K25" s="2"/>
      <c r="L25" s="14">
        <f>L23*4</f>
        <v>900000</v>
      </c>
      <c r="M25" s="2"/>
      <c r="N25" s="2"/>
      <c r="O25" s="14">
        <f>O23*4</f>
        <v>1200000</v>
      </c>
      <c r="P25" s="2"/>
      <c r="Q25" s="2"/>
    </row>
    <row r="26" spans="4:17" x14ac:dyDescent="0.35">
      <c r="H26" s="1" t="s">
        <v>13</v>
      </c>
      <c r="I26" s="14">
        <f>I23</f>
        <v>180000</v>
      </c>
      <c r="J26" s="2"/>
      <c r="K26" s="2"/>
      <c r="L26" s="14">
        <f>L23</f>
        <v>225000</v>
      </c>
      <c r="M26" s="2"/>
      <c r="N26" s="2"/>
      <c r="O26" s="14">
        <f>O23</f>
        <v>300000</v>
      </c>
      <c r="P26" s="2"/>
      <c r="Q26" s="2"/>
    </row>
    <row r="27" spans="4:17" x14ac:dyDescent="0.35">
      <c r="H27" s="1" t="s">
        <v>14</v>
      </c>
      <c r="I27" s="15">
        <f>I23/2</f>
        <v>90000</v>
      </c>
      <c r="J27" s="2"/>
      <c r="K27" s="2"/>
      <c r="L27" s="15">
        <f>L23/2</f>
        <v>112500</v>
      </c>
      <c r="M27" s="2"/>
      <c r="N27" s="2"/>
      <c r="O27" s="15">
        <f>O23/2</f>
        <v>150000</v>
      </c>
      <c r="P27" s="2"/>
      <c r="Q27" s="2"/>
    </row>
    <row r="28" spans="4:17" x14ac:dyDescent="0.35">
      <c r="D28" t="s">
        <v>38</v>
      </c>
      <c r="E28" s="13">
        <f>E$14*0.15</f>
        <v>1125000</v>
      </c>
      <c r="H28" s="1" t="s">
        <v>15</v>
      </c>
      <c r="I28" s="15">
        <f>I27</f>
        <v>90000</v>
      </c>
      <c r="J28" s="2"/>
      <c r="K28" s="2"/>
      <c r="L28" s="15">
        <f>L27</f>
        <v>112500</v>
      </c>
      <c r="M28" s="2"/>
      <c r="N28" s="2"/>
      <c r="O28" s="15">
        <f>O27</f>
        <v>150000</v>
      </c>
      <c r="P28" s="2"/>
      <c r="Q28" s="2"/>
    </row>
    <row r="29" spans="4:17" ht="15" thickBot="1" x14ac:dyDescent="0.4">
      <c r="D29" t="s">
        <v>39</v>
      </c>
      <c r="E29" s="13">
        <f>E$14*0.3</f>
        <v>2250000</v>
      </c>
    </row>
    <row r="30" spans="4:17" x14ac:dyDescent="0.35">
      <c r="D30" t="s">
        <v>42</v>
      </c>
      <c r="E30" s="13">
        <f>E$14*0.23</f>
        <v>1725000</v>
      </c>
      <c r="H30" s="8" t="s">
        <v>43</v>
      </c>
      <c r="I30" s="39" t="s">
        <v>16</v>
      </c>
      <c r="J30" s="39"/>
      <c r="K30" s="39"/>
      <c r="L30" s="39" t="s">
        <v>20</v>
      </c>
      <c r="M30" s="39"/>
      <c r="N30" s="39"/>
      <c r="O30" s="39" t="s">
        <v>21</v>
      </c>
      <c r="P30" s="39"/>
      <c r="Q30" s="40"/>
    </row>
    <row r="31" spans="4:17" ht="15" thickBot="1" x14ac:dyDescent="0.4">
      <c r="D31" t="s">
        <v>40</v>
      </c>
      <c r="E31" s="13">
        <f>E$14*0.12</f>
        <v>900000</v>
      </c>
      <c r="H31" s="7" t="s">
        <v>7</v>
      </c>
      <c r="I31" s="5" t="s">
        <v>17</v>
      </c>
      <c r="J31" s="5" t="s">
        <v>18</v>
      </c>
      <c r="K31" s="5" t="s">
        <v>19</v>
      </c>
      <c r="L31" s="5" t="s">
        <v>17</v>
      </c>
      <c r="M31" s="5" t="s">
        <v>18</v>
      </c>
      <c r="N31" s="5" t="s">
        <v>19</v>
      </c>
      <c r="O31" s="5" t="s">
        <v>17</v>
      </c>
      <c r="P31" s="5" t="s">
        <v>18</v>
      </c>
      <c r="Q31" s="6" t="s">
        <v>19</v>
      </c>
    </row>
    <row r="32" spans="4:17" x14ac:dyDescent="0.35">
      <c r="D32" t="s">
        <v>41</v>
      </c>
      <c r="E32" s="13">
        <f>E$14*0.2</f>
        <v>1500000</v>
      </c>
      <c r="H32" s="3" t="s">
        <v>10</v>
      </c>
      <c r="I32" s="10">
        <f>E20*0.1</f>
        <v>138000</v>
      </c>
      <c r="J32" s="4"/>
      <c r="K32" s="4"/>
      <c r="L32" s="10">
        <f>E30*0.1</f>
        <v>172500</v>
      </c>
      <c r="M32" s="4"/>
      <c r="N32" s="4"/>
      <c r="O32" s="10">
        <f>E38*0.1</f>
        <v>230000</v>
      </c>
      <c r="P32" s="4"/>
      <c r="Q32" s="4"/>
    </row>
    <row r="33" spans="4:17" x14ac:dyDescent="0.35">
      <c r="E33" s="13">
        <f>SUM(E28:E32)</f>
        <v>7500000</v>
      </c>
      <c r="H33" s="1" t="s">
        <v>11</v>
      </c>
      <c r="I33" s="16">
        <f>I32*3</f>
        <v>414000</v>
      </c>
      <c r="J33" s="2"/>
      <c r="K33" s="2"/>
      <c r="L33" s="16">
        <f>L32*3</f>
        <v>517500</v>
      </c>
      <c r="M33" s="2"/>
      <c r="N33" s="2"/>
      <c r="O33" s="16">
        <f>O32*3</f>
        <v>690000</v>
      </c>
      <c r="P33" s="2"/>
      <c r="Q33" s="2"/>
    </row>
    <row r="34" spans="4:17" x14ac:dyDescent="0.35">
      <c r="H34" s="1" t="s">
        <v>12</v>
      </c>
      <c r="I34" s="14">
        <f>I32*4</f>
        <v>552000</v>
      </c>
      <c r="J34" s="2"/>
      <c r="K34" s="2"/>
      <c r="L34" s="14">
        <f>L32*4</f>
        <v>690000</v>
      </c>
      <c r="M34" s="2"/>
      <c r="N34" s="2"/>
      <c r="O34" s="14">
        <f>O32*4</f>
        <v>920000</v>
      </c>
      <c r="P34" s="2"/>
      <c r="Q34" s="2"/>
    </row>
    <row r="35" spans="4:17" x14ac:dyDescent="0.35">
      <c r="H35" s="1" t="s">
        <v>13</v>
      </c>
      <c r="I35" s="14">
        <f>I32</f>
        <v>138000</v>
      </c>
      <c r="J35" s="2"/>
      <c r="K35" s="2"/>
      <c r="L35" s="14">
        <f>L32</f>
        <v>172500</v>
      </c>
      <c r="M35" s="2"/>
      <c r="N35" s="2"/>
      <c r="O35" s="14">
        <f>O32</f>
        <v>230000</v>
      </c>
      <c r="P35" s="2"/>
      <c r="Q35" s="2"/>
    </row>
    <row r="36" spans="4:17" x14ac:dyDescent="0.35">
      <c r="D36" t="s">
        <v>38</v>
      </c>
      <c r="E36" s="13">
        <f>E$15*0.15</f>
        <v>1500000</v>
      </c>
      <c r="H36" s="1" t="s">
        <v>14</v>
      </c>
      <c r="I36" s="15">
        <f>I32/2</f>
        <v>69000</v>
      </c>
      <c r="J36" s="2"/>
      <c r="K36" s="2"/>
      <c r="L36" s="15">
        <f>L32/2</f>
        <v>86250</v>
      </c>
      <c r="M36" s="2"/>
      <c r="N36" s="2"/>
      <c r="O36" s="15">
        <f>O32/2</f>
        <v>115000</v>
      </c>
      <c r="P36" s="2"/>
      <c r="Q36" s="2"/>
    </row>
    <row r="37" spans="4:17" x14ac:dyDescent="0.35">
      <c r="D37" t="s">
        <v>39</v>
      </c>
      <c r="E37" s="13">
        <f>E$15*0.3</f>
        <v>3000000</v>
      </c>
      <c r="H37" s="1" t="s">
        <v>15</v>
      </c>
      <c r="I37" s="15">
        <f>I36</f>
        <v>69000</v>
      </c>
      <c r="J37" s="2"/>
      <c r="K37" s="2"/>
      <c r="L37" s="15">
        <f>L36</f>
        <v>86250</v>
      </c>
      <c r="M37" s="2"/>
      <c r="N37" s="2"/>
      <c r="O37" s="15">
        <f>O36</f>
        <v>115000</v>
      </c>
      <c r="P37" s="2"/>
      <c r="Q37" s="2"/>
    </row>
    <row r="38" spans="4:17" ht="15" thickBot="1" x14ac:dyDescent="0.4">
      <c r="D38" t="s">
        <v>42</v>
      </c>
      <c r="E38" s="13">
        <f>E$15*0.23</f>
        <v>2300000</v>
      </c>
    </row>
    <row r="39" spans="4:17" x14ac:dyDescent="0.35">
      <c r="D39" t="s">
        <v>40</v>
      </c>
      <c r="E39" s="13">
        <f>E$15*0.12</f>
        <v>1200000</v>
      </c>
      <c r="H39" s="8" t="s">
        <v>43</v>
      </c>
      <c r="I39" s="39" t="s">
        <v>16</v>
      </c>
      <c r="J39" s="39"/>
      <c r="K39" s="39"/>
      <c r="L39" s="39" t="s">
        <v>20</v>
      </c>
      <c r="M39" s="39"/>
      <c r="N39" s="39"/>
      <c r="O39" s="39" t="s">
        <v>21</v>
      </c>
      <c r="P39" s="39"/>
      <c r="Q39" s="40"/>
    </row>
    <row r="40" spans="4:17" ht="15" thickBot="1" x14ac:dyDescent="0.4">
      <c r="D40" t="s">
        <v>41</v>
      </c>
      <c r="E40" s="13">
        <f>E$15*0.2</f>
        <v>2000000</v>
      </c>
      <c r="H40" s="7" t="s">
        <v>8</v>
      </c>
      <c r="I40" s="5" t="s">
        <v>17</v>
      </c>
      <c r="J40" s="5" t="s">
        <v>18</v>
      </c>
      <c r="K40" s="5" t="s">
        <v>19</v>
      </c>
      <c r="L40" s="5" t="s">
        <v>17</v>
      </c>
      <c r="M40" s="5" t="s">
        <v>18</v>
      </c>
      <c r="N40" s="5" t="s">
        <v>19</v>
      </c>
      <c r="O40" s="5" t="s">
        <v>17</v>
      </c>
      <c r="P40" s="5" t="s">
        <v>18</v>
      </c>
      <c r="Q40" s="6" t="s">
        <v>19</v>
      </c>
    </row>
    <row r="41" spans="4:17" x14ac:dyDescent="0.35">
      <c r="E41" s="13">
        <f>SUM(E36:E40)</f>
        <v>10000000</v>
      </c>
      <c r="H41" s="3" t="s">
        <v>10</v>
      </c>
      <c r="I41" s="10">
        <f>E21*0.1</f>
        <v>72000</v>
      </c>
      <c r="J41" s="4"/>
      <c r="K41" s="4"/>
      <c r="L41" s="10">
        <f>E31*0.1</f>
        <v>90000</v>
      </c>
      <c r="M41" s="4"/>
      <c r="N41" s="4"/>
      <c r="O41" s="10">
        <f>E39*0.1</f>
        <v>120000</v>
      </c>
      <c r="P41" s="4"/>
      <c r="Q41" s="4"/>
    </row>
    <row r="42" spans="4:17" x14ac:dyDescent="0.35">
      <c r="H42" s="1" t="s">
        <v>11</v>
      </c>
      <c r="I42" s="16">
        <f>I41*3</f>
        <v>216000</v>
      </c>
      <c r="J42" s="2"/>
      <c r="K42" s="2"/>
      <c r="L42" s="16">
        <f>L41*3</f>
        <v>270000</v>
      </c>
      <c r="M42" s="2"/>
      <c r="N42" s="2"/>
      <c r="O42" s="16">
        <f>O41*3</f>
        <v>360000</v>
      </c>
      <c r="P42" s="2"/>
      <c r="Q42" s="2"/>
    </row>
    <row r="43" spans="4:17" x14ac:dyDescent="0.35">
      <c r="H43" s="1" t="s">
        <v>12</v>
      </c>
      <c r="I43" s="14">
        <f>I41*4</f>
        <v>288000</v>
      </c>
      <c r="J43" s="2"/>
      <c r="K43" s="2"/>
      <c r="L43" s="14">
        <f>L41*4</f>
        <v>360000</v>
      </c>
      <c r="M43" s="2"/>
      <c r="N43" s="2"/>
      <c r="O43" s="14">
        <f>O41*4</f>
        <v>480000</v>
      </c>
      <c r="P43" s="2"/>
      <c r="Q43" s="2"/>
    </row>
    <row r="44" spans="4:17" x14ac:dyDescent="0.35">
      <c r="H44" s="1" t="s">
        <v>13</v>
      </c>
      <c r="I44" s="14">
        <f>I41</f>
        <v>72000</v>
      </c>
      <c r="J44" s="2"/>
      <c r="K44" s="2"/>
      <c r="L44" s="14">
        <f>L41</f>
        <v>90000</v>
      </c>
      <c r="M44" s="2"/>
      <c r="N44" s="2"/>
      <c r="O44" s="14">
        <f>O41</f>
        <v>120000</v>
      </c>
      <c r="P44" s="2"/>
      <c r="Q44" s="2"/>
    </row>
    <row r="45" spans="4:17" x14ac:dyDescent="0.35">
      <c r="H45" s="1" t="s">
        <v>14</v>
      </c>
      <c r="I45" s="15">
        <f>I41/2</f>
        <v>36000</v>
      </c>
      <c r="J45" s="2"/>
      <c r="K45" s="2"/>
      <c r="L45" s="15">
        <f>L41/2</f>
        <v>45000</v>
      </c>
      <c r="M45" s="2"/>
      <c r="N45" s="2"/>
      <c r="O45" s="15">
        <f>O41/2</f>
        <v>60000</v>
      </c>
      <c r="P45" s="2"/>
      <c r="Q45" s="2"/>
    </row>
    <row r="46" spans="4:17" x14ac:dyDescent="0.35">
      <c r="H46" s="1" t="s">
        <v>15</v>
      </c>
      <c r="I46" s="15">
        <f>I45</f>
        <v>36000</v>
      </c>
      <c r="J46" s="2"/>
      <c r="K46" s="2"/>
      <c r="L46" s="15">
        <f>L45</f>
        <v>45000</v>
      </c>
      <c r="M46" s="2"/>
      <c r="N46" s="2"/>
      <c r="O46" s="15">
        <f>O45</f>
        <v>60000</v>
      </c>
      <c r="P46" s="2"/>
      <c r="Q46" s="2"/>
    </row>
    <row r="47" spans="4:17" ht="15" thickBot="1" x14ac:dyDescent="0.4"/>
    <row r="48" spans="4:17" x14ac:dyDescent="0.35">
      <c r="H48" s="8" t="s">
        <v>43</v>
      </c>
      <c r="I48" s="39" t="s">
        <v>16</v>
      </c>
      <c r="J48" s="39"/>
      <c r="K48" s="39"/>
      <c r="L48" s="39" t="s">
        <v>20</v>
      </c>
      <c r="M48" s="39"/>
      <c r="N48" s="39"/>
      <c r="O48" s="39" t="s">
        <v>21</v>
      </c>
      <c r="P48" s="39"/>
      <c r="Q48" s="40"/>
    </row>
    <row r="49" spans="8:17" ht="15" thickBot="1" x14ac:dyDescent="0.4">
      <c r="H49" s="7" t="s">
        <v>9</v>
      </c>
      <c r="I49" s="5" t="s">
        <v>17</v>
      </c>
      <c r="J49" s="5" t="s">
        <v>18</v>
      </c>
      <c r="K49" s="5" t="s">
        <v>19</v>
      </c>
      <c r="L49" s="5" t="s">
        <v>17</v>
      </c>
      <c r="M49" s="5" t="s">
        <v>18</v>
      </c>
      <c r="N49" s="5" t="s">
        <v>19</v>
      </c>
      <c r="O49" s="5" t="s">
        <v>17</v>
      </c>
      <c r="P49" s="5" t="s">
        <v>18</v>
      </c>
      <c r="Q49" s="6" t="s">
        <v>19</v>
      </c>
    </row>
    <row r="50" spans="8:17" x14ac:dyDescent="0.35">
      <c r="H50" s="3" t="s">
        <v>10</v>
      </c>
      <c r="I50" s="10">
        <f>E22*0.1</f>
        <v>120000</v>
      </c>
      <c r="J50" s="4"/>
      <c r="K50" s="4"/>
      <c r="L50" s="10">
        <f>E32*0.1</f>
        <v>150000</v>
      </c>
      <c r="M50" s="4"/>
      <c r="N50" s="4"/>
      <c r="O50" s="10">
        <f>E40*0.1</f>
        <v>200000</v>
      </c>
      <c r="P50" s="4"/>
      <c r="Q50" s="4"/>
    </row>
    <row r="51" spans="8:17" x14ac:dyDescent="0.35">
      <c r="H51" s="1" t="s">
        <v>11</v>
      </c>
      <c r="I51" s="16">
        <f>I50*3</f>
        <v>360000</v>
      </c>
      <c r="J51" s="2"/>
      <c r="K51" s="2"/>
      <c r="L51" s="16">
        <f>L50*3</f>
        <v>450000</v>
      </c>
      <c r="M51" s="2"/>
      <c r="N51" s="2"/>
      <c r="O51" s="16">
        <f>O50*3</f>
        <v>600000</v>
      </c>
      <c r="P51" s="2"/>
      <c r="Q51" s="2"/>
    </row>
    <row r="52" spans="8:17" x14ac:dyDescent="0.35">
      <c r="H52" s="1" t="s">
        <v>12</v>
      </c>
      <c r="I52" s="14">
        <f>I50*4</f>
        <v>480000</v>
      </c>
      <c r="J52" s="2"/>
      <c r="K52" s="2"/>
      <c r="L52" s="14">
        <f>L50*4</f>
        <v>600000</v>
      </c>
      <c r="M52" s="2"/>
      <c r="N52" s="2"/>
      <c r="O52" s="14">
        <f>O50*4</f>
        <v>800000</v>
      </c>
      <c r="P52" s="2"/>
      <c r="Q52" s="2"/>
    </row>
    <row r="53" spans="8:17" x14ac:dyDescent="0.35">
      <c r="H53" s="1" t="s">
        <v>13</v>
      </c>
      <c r="I53" s="14">
        <f>I50</f>
        <v>120000</v>
      </c>
      <c r="J53" s="2"/>
      <c r="K53" s="2"/>
      <c r="L53" s="14">
        <f>L50</f>
        <v>150000</v>
      </c>
      <c r="M53" s="2"/>
      <c r="N53" s="2"/>
      <c r="O53" s="14">
        <f>O50</f>
        <v>200000</v>
      </c>
      <c r="P53" s="2"/>
      <c r="Q53" s="2"/>
    </row>
    <row r="54" spans="8:17" x14ac:dyDescent="0.35">
      <c r="H54" s="1" t="s">
        <v>14</v>
      </c>
      <c r="I54" s="15">
        <f>I50/2</f>
        <v>60000</v>
      </c>
      <c r="J54" s="2"/>
      <c r="K54" s="2"/>
      <c r="L54" s="15">
        <f>L50/2</f>
        <v>75000</v>
      </c>
      <c r="M54" s="2"/>
      <c r="N54" s="2"/>
      <c r="O54" s="15">
        <f>O50/2</f>
        <v>100000</v>
      </c>
      <c r="P54" s="2"/>
      <c r="Q54" s="2"/>
    </row>
    <row r="55" spans="8:17" x14ac:dyDescent="0.35">
      <c r="H55" s="1" t="s">
        <v>15</v>
      </c>
      <c r="I55" s="15">
        <f>I54</f>
        <v>60000</v>
      </c>
      <c r="J55" s="2"/>
      <c r="K55" s="2"/>
      <c r="L55" s="15">
        <f>L54</f>
        <v>75000</v>
      </c>
      <c r="M55" s="2"/>
      <c r="N55" s="2"/>
      <c r="O55" s="15">
        <f>O54</f>
        <v>100000</v>
      </c>
      <c r="P55" s="2"/>
      <c r="Q55" s="2"/>
    </row>
    <row r="57" spans="8:17" ht="15" thickBot="1" x14ac:dyDescent="0.4"/>
    <row r="58" spans="8:17" x14ac:dyDescent="0.35">
      <c r="H58" s="21" t="s">
        <v>43</v>
      </c>
      <c r="I58" s="35" t="s">
        <v>16</v>
      </c>
      <c r="J58" s="36"/>
      <c r="K58" s="37"/>
      <c r="L58" s="35" t="s">
        <v>20</v>
      </c>
      <c r="M58" s="36"/>
      <c r="N58" s="37"/>
      <c r="O58" s="35" t="s">
        <v>21</v>
      </c>
      <c r="P58" s="36"/>
      <c r="Q58" s="38"/>
    </row>
    <row r="59" spans="8:17" ht="15" thickBot="1" x14ac:dyDescent="0.4">
      <c r="H59" s="22" t="s">
        <v>19</v>
      </c>
      <c r="I59" s="5" t="s">
        <v>17</v>
      </c>
      <c r="J59" s="5" t="s">
        <v>18</v>
      </c>
      <c r="K59" s="5" t="s">
        <v>19</v>
      </c>
      <c r="L59" s="5" t="s">
        <v>17</v>
      </c>
      <c r="M59" s="5" t="s">
        <v>18</v>
      </c>
      <c r="N59" s="5" t="s">
        <v>19</v>
      </c>
      <c r="O59" s="5" t="s">
        <v>17</v>
      </c>
      <c r="P59" s="5" t="s">
        <v>18</v>
      </c>
      <c r="Q59" s="6" t="s">
        <v>19</v>
      </c>
    </row>
    <row r="60" spans="8:17" x14ac:dyDescent="0.35">
      <c r="H60" s="19" t="s">
        <v>10</v>
      </c>
      <c r="I60" s="12">
        <f>I50+I41+I32+I23+I14</f>
        <v>600000</v>
      </c>
      <c r="J60" s="12"/>
      <c r="K60" s="12"/>
      <c r="L60" s="12">
        <f>L50+L41+L32+L23+L14</f>
        <v>750000</v>
      </c>
      <c r="M60" s="12"/>
      <c r="N60" s="12"/>
      <c r="O60" s="12">
        <f>O50+O41+O32+O23+O14</f>
        <v>1000000</v>
      </c>
      <c r="P60" s="4"/>
      <c r="Q60" s="4"/>
    </row>
    <row r="61" spans="8:17" x14ac:dyDescent="0.35">
      <c r="H61" s="33" t="s">
        <v>11</v>
      </c>
      <c r="I61" s="12">
        <f t="shared" ref="I61:I65" si="2">I51+I42+I33+I24+I15</f>
        <v>1800000</v>
      </c>
      <c r="J61" s="14"/>
      <c r="K61" s="14"/>
      <c r="L61" s="14">
        <f>L60*3</f>
        <v>2250000</v>
      </c>
      <c r="M61" s="14"/>
      <c r="N61" s="14"/>
      <c r="O61" s="14">
        <f>O60*3</f>
        <v>3000000</v>
      </c>
      <c r="P61" s="2"/>
      <c r="Q61" s="2"/>
    </row>
    <row r="62" spans="8:17" x14ac:dyDescent="0.35">
      <c r="H62" s="20" t="s">
        <v>12</v>
      </c>
      <c r="I62" s="12">
        <f t="shared" si="2"/>
        <v>2400000</v>
      </c>
      <c r="J62" s="14"/>
      <c r="K62" s="14"/>
      <c r="L62" s="14">
        <f>L60*4</f>
        <v>3000000</v>
      </c>
      <c r="M62" s="14"/>
      <c r="N62" s="14"/>
      <c r="O62" s="14">
        <f>O60*4</f>
        <v>4000000</v>
      </c>
      <c r="P62" s="2"/>
      <c r="Q62" s="2"/>
    </row>
    <row r="63" spans="8:17" x14ac:dyDescent="0.35">
      <c r="H63" s="20" t="s">
        <v>13</v>
      </c>
      <c r="I63" s="12">
        <f t="shared" si="2"/>
        <v>600000</v>
      </c>
      <c r="J63" s="14"/>
      <c r="K63" s="14"/>
      <c r="L63" s="14">
        <f>L60</f>
        <v>750000</v>
      </c>
      <c r="M63" s="14"/>
      <c r="N63" s="14"/>
      <c r="O63" s="14">
        <f>O60</f>
        <v>1000000</v>
      </c>
      <c r="P63" s="2"/>
      <c r="Q63" s="2"/>
    </row>
    <row r="64" spans="8:17" x14ac:dyDescent="0.35">
      <c r="H64" s="33" t="s">
        <v>14</v>
      </c>
      <c r="I64" s="31">
        <f t="shared" si="2"/>
        <v>300000</v>
      </c>
      <c r="J64" s="32"/>
      <c r="K64" s="32"/>
      <c r="L64" s="32">
        <f>L60/2</f>
        <v>375000</v>
      </c>
      <c r="M64" s="32"/>
      <c r="N64" s="32"/>
      <c r="O64" s="32">
        <f>O60/2</f>
        <v>500000</v>
      </c>
      <c r="P64" s="34"/>
      <c r="Q64" s="34"/>
    </row>
    <row r="65" spans="8:17" x14ac:dyDescent="0.35">
      <c r="H65" s="20" t="s">
        <v>15</v>
      </c>
      <c r="I65" s="12">
        <f t="shared" si="2"/>
        <v>300000</v>
      </c>
      <c r="J65" s="14"/>
      <c r="K65" s="14"/>
      <c r="L65" s="14">
        <f>L64</f>
        <v>375000</v>
      </c>
      <c r="M65" s="14"/>
      <c r="N65" s="14"/>
      <c r="O65" s="14">
        <f>O64</f>
        <v>500000</v>
      </c>
      <c r="P65" s="2"/>
      <c r="Q65" s="2"/>
    </row>
    <row r="66" spans="8:17" x14ac:dyDescent="0.35">
      <c r="H66" s="20" t="s">
        <v>52</v>
      </c>
      <c r="I66" s="12">
        <v>10000</v>
      </c>
      <c r="J66" s="14"/>
      <c r="K66" s="14"/>
      <c r="L66" s="12">
        <v>10000</v>
      </c>
      <c r="M66" s="14"/>
      <c r="N66" s="14"/>
      <c r="O66" s="12">
        <v>10000</v>
      </c>
      <c r="P66" s="2"/>
      <c r="Q66" s="2"/>
    </row>
    <row r="67" spans="8:17" x14ac:dyDescent="0.35">
      <c r="H67" s="20" t="s">
        <v>53</v>
      </c>
      <c r="I67" s="12">
        <v>10000</v>
      </c>
      <c r="J67" s="14"/>
      <c r="K67" s="14"/>
      <c r="L67" s="12">
        <v>10000</v>
      </c>
      <c r="M67" s="14"/>
      <c r="N67" s="14"/>
      <c r="O67" s="12">
        <v>10000</v>
      </c>
      <c r="P67" s="2"/>
      <c r="Q67" s="2"/>
    </row>
    <row r="68" spans="8:17" x14ac:dyDescent="0.35">
      <c r="H68" s="29" t="s">
        <v>19</v>
      </c>
      <c r="I68" s="30">
        <f>SUM(I60:I67)</f>
        <v>6020000</v>
      </c>
      <c r="J68" s="30"/>
      <c r="K68" s="30"/>
      <c r="L68" s="30">
        <f>SUM(L60:L67)</f>
        <v>7520000</v>
      </c>
      <c r="M68" s="30"/>
      <c r="N68" s="30"/>
      <c r="O68" s="30">
        <f>SUM(O60:O67)</f>
        <v>10020000</v>
      </c>
      <c r="P68" s="24"/>
      <c r="Q68" s="24"/>
    </row>
    <row r="70" spans="8:17" x14ac:dyDescent="0.35">
      <c r="H70" s="27" t="s">
        <v>48</v>
      </c>
    </row>
    <row r="71" spans="8:17" ht="32.4" customHeight="1" x14ac:dyDescent="0.35">
      <c r="H71" s="41" t="s">
        <v>49</v>
      </c>
      <c r="I71" s="41"/>
      <c r="J71" s="41"/>
      <c r="K71" s="41"/>
      <c r="L71" s="41"/>
      <c r="M71" s="41"/>
      <c r="N71" s="41"/>
      <c r="O71" s="41"/>
      <c r="P71" s="41"/>
      <c r="Q71" s="41"/>
    </row>
    <row r="72" spans="8:17" ht="32.4" customHeight="1" x14ac:dyDescent="0.35">
      <c r="H72" s="42" t="s">
        <v>50</v>
      </c>
      <c r="I72" s="42"/>
      <c r="J72" s="42"/>
      <c r="K72" s="42"/>
      <c r="L72" s="42"/>
      <c r="M72" s="42"/>
      <c r="N72" s="42"/>
      <c r="O72" s="42"/>
      <c r="P72" s="42"/>
      <c r="Q72" s="42"/>
    </row>
    <row r="73" spans="8:17" ht="15.5" x14ac:dyDescent="0.35">
      <c r="H73" s="43" t="s">
        <v>51</v>
      </c>
      <c r="I73" s="43"/>
      <c r="J73" s="43"/>
      <c r="K73" s="43"/>
      <c r="L73" s="43"/>
      <c r="M73" s="43"/>
      <c r="N73" s="43"/>
      <c r="O73" s="43"/>
      <c r="P73" s="43"/>
      <c r="Q73" s="43"/>
    </row>
    <row r="74" spans="8:17" ht="84.65" customHeight="1" x14ac:dyDescent="0.35">
      <c r="H74" s="44" t="s">
        <v>47</v>
      </c>
      <c r="I74" s="44"/>
      <c r="J74" s="44"/>
      <c r="K74" s="44"/>
      <c r="L74" s="44"/>
      <c r="M74" s="44"/>
      <c r="N74" s="44"/>
      <c r="O74" s="44"/>
      <c r="P74" s="44"/>
      <c r="Q74" s="44"/>
    </row>
  </sheetData>
  <mergeCells count="22">
    <mergeCell ref="H71:Q71"/>
    <mergeCell ref="H72:Q72"/>
    <mergeCell ref="H73:Q73"/>
    <mergeCell ref="H74:Q74"/>
    <mergeCell ref="I12:K12"/>
    <mergeCell ref="L12:N12"/>
    <mergeCell ref="O12:Q12"/>
    <mergeCell ref="I21:K21"/>
    <mergeCell ref="L21:N21"/>
    <mergeCell ref="O21:Q21"/>
    <mergeCell ref="I30:K30"/>
    <mergeCell ref="L30:N30"/>
    <mergeCell ref="O30:Q30"/>
    <mergeCell ref="I39:K39"/>
    <mergeCell ref="L39:N39"/>
    <mergeCell ref="O39:Q39"/>
    <mergeCell ref="I58:K58"/>
    <mergeCell ref="L58:N58"/>
    <mergeCell ref="O58:Q58"/>
    <mergeCell ref="I48:K48"/>
    <mergeCell ref="L48:N48"/>
    <mergeCell ref="O48:Q48"/>
  </mergeCells>
  <pageMargins left="0.70866141732283472" right="0.70866141732283472" top="0.74803149606299213" bottom="0.74803149606299213" header="0.31496062992125984" footer="0.31496062992125984"/>
  <pageSetup orientation="portrait" r:id="rId1"/>
  <headerFooter>
    <oddHeader>&amp;RPSB Alliance Pvt Ltd invites responses for Tender No. 007 “Request for Proposal (RFP) To provide Doorstep Banking Services For Banks Through Doorstep Banking Agents (RFP Ref. No.PSBA/RFP/FOS/2022-23/007 DATE : 27.12.2022)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FC70E-2382-4544-80E1-E24BE29EA983}">
  <dimension ref="A1:K66"/>
  <sheetViews>
    <sheetView workbookViewId="0">
      <selection activeCell="E14" sqref="E14"/>
    </sheetView>
  </sheetViews>
  <sheetFormatPr defaultRowHeight="14.5" x14ac:dyDescent="0.35"/>
  <cols>
    <col min="1" max="1" width="14.6328125" customWidth="1"/>
    <col min="2" max="2" width="23.453125" bestFit="1" customWidth="1"/>
    <col min="3" max="3" width="12.08984375" bestFit="1" customWidth="1"/>
    <col min="4" max="4" width="8.6328125" customWidth="1"/>
    <col min="5" max="5" width="8" customWidth="1"/>
    <col min="6" max="6" width="12.6328125" customWidth="1"/>
    <col min="7" max="7" width="12.54296875" customWidth="1"/>
    <col min="8" max="8" width="7.90625" customWidth="1"/>
    <col min="9" max="9" width="12.54296875" bestFit="1" customWidth="1"/>
  </cols>
  <sheetData>
    <row r="1" spans="1:11" x14ac:dyDescent="0.35">
      <c r="B1" s="23" t="s">
        <v>23</v>
      </c>
    </row>
    <row r="2" spans="1:11" x14ac:dyDescent="0.35">
      <c r="B2" s="24" t="s">
        <v>24</v>
      </c>
      <c r="C2" s="25" t="s">
        <v>32</v>
      </c>
      <c r="D2" s="25" t="s">
        <v>33</v>
      </c>
      <c r="E2" s="25" t="s">
        <v>34</v>
      </c>
      <c r="F2" s="25" t="s">
        <v>31</v>
      </c>
      <c r="G2" s="25" t="s">
        <v>46</v>
      </c>
    </row>
    <row r="3" spans="1:11" x14ac:dyDescent="0.35">
      <c r="B3" s="24" t="s">
        <v>25</v>
      </c>
      <c r="C3" s="1">
        <v>4</v>
      </c>
      <c r="D3" s="1">
        <v>111</v>
      </c>
      <c r="E3" s="1">
        <v>1317</v>
      </c>
      <c r="F3" s="1">
        <v>1428</v>
      </c>
      <c r="G3" s="26">
        <v>21</v>
      </c>
    </row>
    <row r="4" spans="1:11" x14ac:dyDescent="0.35">
      <c r="B4" s="24" t="s">
        <v>26</v>
      </c>
      <c r="C4" s="1">
        <v>6</v>
      </c>
      <c r="D4" s="1">
        <v>108</v>
      </c>
      <c r="E4" s="1">
        <v>1184</v>
      </c>
      <c r="F4" s="1">
        <v>1292</v>
      </c>
      <c r="G4" s="26">
        <v>18.6408887606406</v>
      </c>
    </row>
    <row r="5" spans="1:11" x14ac:dyDescent="0.35">
      <c r="B5" s="24" t="s">
        <v>27</v>
      </c>
      <c r="C5" s="1">
        <v>7</v>
      </c>
      <c r="D5" s="1">
        <v>12</v>
      </c>
      <c r="E5" s="1">
        <v>258</v>
      </c>
      <c r="F5" s="1">
        <v>270</v>
      </c>
      <c r="G5" s="26">
        <v>3.8955417688645215</v>
      </c>
    </row>
    <row r="6" spans="1:11" x14ac:dyDescent="0.35">
      <c r="B6" s="24" t="s">
        <v>28</v>
      </c>
      <c r="C6" s="1">
        <v>8</v>
      </c>
      <c r="D6" s="1">
        <v>74</v>
      </c>
      <c r="E6" s="1">
        <v>959</v>
      </c>
      <c r="F6" s="1">
        <v>1033</v>
      </c>
      <c r="G6" s="26">
        <v>14.904054249026114</v>
      </c>
    </row>
    <row r="7" spans="1:11" x14ac:dyDescent="0.35">
      <c r="B7" s="24" t="s">
        <v>29</v>
      </c>
      <c r="C7" s="1">
        <v>7</v>
      </c>
      <c r="D7" s="1">
        <v>110</v>
      </c>
      <c r="E7" s="1">
        <v>1959</v>
      </c>
      <c r="F7" s="1">
        <v>2069</v>
      </c>
      <c r="G7" s="26">
        <v>29.851392295484057</v>
      </c>
    </row>
    <row r="8" spans="1:11" x14ac:dyDescent="0.35">
      <c r="B8" s="24" t="s">
        <v>30</v>
      </c>
      <c r="C8" s="1">
        <v>4</v>
      </c>
      <c r="D8" s="1">
        <v>75</v>
      </c>
      <c r="E8" s="1">
        <v>764</v>
      </c>
      <c r="F8" s="1">
        <v>839</v>
      </c>
      <c r="G8" s="26">
        <v>12.105035348434569</v>
      </c>
    </row>
    <row r="9" spans="1:11" x14ac:dyDescent="0.35">
      <c r="B9" s="24" t="s">
        <v>31</v>
      </c>
      <c r="C9" s="1">
        <v>36</v>
      </c>
      <c r="D9" s="1">
        <v>490</v>
      </c>
      <c r="E9" s="1">
        <v>6441</v>
      </c>
      <c r="F9" s="1">
        <v>6931</v>
      </c>
      <c r="G9" s="26">
        <f>SUM(G3:G8)</f>
        <v>100.39691242244986</v>
      </c>
    </row>
    <row r="11" spans="1:11" ht="15" thickBot="1" x14ac:dyDescent="0.4"/>
    <row r="12" spans="1:11" x14ac:dyDescent="0.35">
      <c r="B12" s="8" t="s">
        <v>45</v>
      </c>
      <c r="C12" s="35" t="s">
        <v>16</v>
      </c>
      <c r="D12" s="36"/>
      <c r="E12" s="37"/>
      <c r="F12" s="39" t="s">
        <v>20</v>
      </c>
      <c r="G12" s="39"/>
      <c r="H12" s="39"/>
      <c r="I12" s="39" t="s">
        <v>21</v>
      </c>
      <c r="J12" s="39"/>
      <c r="K12" s="40"/>
    </row>
    <row r="13" spans="1:11" ht="15" thickBot="1" x14ac:dyDescent="0.4">
      <c r="A13" s="13"/>
      <c r="B13" s="7" t="s">
        <v>5</v>
      </c>
      <c r="C13" s="5" t="s">
        <v>17</v>
      </c>
      <c r="D13" s="5" t="s">
        <v>18</v>
      </c>
      <c r="E13" s="5" t="s">
        <v>19</v>
      </c>
      <c r="F13" s="5" t="s">
        <v>17</v>
      </c>
      <c r="G13" s="5" t="s">
        <v>18</v>
      </c>
      <c r="H13" s="5" t="s">
        <v>19</v>
      </c>
      <c r="I13" s="5" t="s">
        <v>17</v>
      </c>
      <c r="J13" s="5" t="s">
        <v>18</v>
      </c>
      <c r="K13" s="6" t="s">
        <v>19</v>
      </c>
    </row>
    <row r="14" spans="1:11" x14ac:dyDescent="0.35">
      <c r="A14" s="13"/>
      <c r="B14" s="3" t="s">
        <v>10</v>
      </c>
      <c r="C14" s="12">
        <f>'Summary '!I14*0.6</f>
        <v>54000</v>
      </c>
      <c r="D14" s="4"/>
      <c r="E14" s="4"/>
      <c r="F14" s="12">
        <f>'Summary '!L14*0.6</f>
        <v>67500</v>
      </c>
      <c r="G14" s="4"/>
      <c r="H14" s="4"/>
      <c r="I14" s="10">
        <f>'Summary '!O14*0.6</f>
        <v>90000</v>
      </c>
      <c r="J14" s="4"/>
      <c r="K14" s="4"/>
    </row>
    <row r="15" spans="1:11" x14ac:dyDescent="0.35">
      <c r="A15" s="13"/>
      <c r="B15" s="1" t="s">
        <v>11</v>
      </c>
      <c r="C15" s="12">
        <f>'Summary '!I15*0.6</f>
        <v>162000</v>
      </c>
      <c r="D15" s="2"/>
      <c r="E15" s="2"/>
      <c r="F15" s="12">
        <f>'Summary '!L15*0.6</f>
        <v>202500</v>
      </c>
      <c r="G15" s="2"/>
      <c r="H15" s="2"/>
      <c r="I15" s="10">
        <f>'Summary '!O15*0.6</f>
        <v>270000</v>
      </c>
      <c r="J15" s="2"/>
      <c r="K15" s="2"/>
    </row>
    <row r="16" spans="1:11" x14ac:dyDescent="0.35">
      <c r="A16" s="13"/>
      <c r="B16" s="1" t="s">
        <v>12</v>
      </c>
      <c r="C16" s="12">
        <f>'Summary '!I16*0.6</f>
        <v>216000</v>
      </c>
      <c r="D16" s="2"/>
      <c r="E16" s="2"/>
      <c r="F16" s="12">
        <f>'Summary '!L16*0.6</f>
        <v>270000</v>
      </c>
      <c r="G16" s="2"/>
      <c r="H16" s="2"/>
      <c r="I16" s="10">
        <f>'Summary '!O16*0.6</f>
        <v>360000</v>
      </c>
      <c r="J16" s="2"/>
      <c r="K16" s="2"/>
    </row>
    <row r="17" spans="2:11" x14ac:dyDescent="0.35">
      <c r="B17" s="1" t="s">
        <v>13</v>
      </c>
      <c r="C17" s="12">
        <f>'Summary '!I17*0.6</f>
        <v>54000</v>
      </c>
      <c r="D17" s="2"/>
      <c r="E17" s="2"/>
      <c r="F17" s="12">
        <f>'Summary '!L17*0.6</f>
        <v>67500</v>
      </c>
      <c r="G17" s="2"/>
      <c r="H17" s="2"/>
      <c r="I17" s="10">
        <f>'Summary '!O17*0.6</f>
        <v>90000</v>
      </c>
      <c r="J17" s="2"/>
      <c r="K17" s="2"/>
    </row>
    <row r="18" spans="2:11" x14ac:dyDescent="0.35">
      <c r="B18" s="1" t="s">
        <v>14</v>
      </c>
      <c r="C18" s="12">
        <f>'Summary '!I18*0.6</f>
        <v>27000</v>
      </c>
      <c r="D18" s="2"/>
      <c r="E18" s="2"/>
      <c r="F18" s="12">
        <f>'Summary '!L18*0.6</f>
        <v>33750</v>
      </c>
      <c r="G18" s="2"/>
      <c r="H18" s="2"/>
      <c r="I18" s="10">
        <f>'Summary '!O18*0.6</f>
        <v>45000</v>
      </c>
      <c r="J18" s="2"/>
      <c r="K18" s="2"/>
    </row>
    <row r="19" spans="2:11" x14ac:dyDescent="0.35">
      <c r="B19" s="1" t="s">
        <v>15</v>
      </c>
      <c r="C19" s="12">
        <f>'Summary '!I19*0.6</f>
        <v>27000</v>
      </c>
      <c r="D19" s="2"/>
      <c r="E19" s="2"/>
      <c r="F19" s="12">
        <f>'Summary '!L19*0.6</f>
        <v>33750</v>
      </c>
      <c r="G19" s="2"/>
      <c r="H19" s="2"/>
      <c r="I19" s="10">
        <f>'Summary '!O19*0.6</f>
        <v>45000</v>
      </c>
      <c r="J19" s="2"/>
      <c r="K19" s="2"/>
    </row>
    <row r="20" spans="2:11" ht="15" thickBot="1" x14ac:dyDescent="0.4">
      <c r="B20" s="1"/>
      <c r="C20" s="2"/>
      <c r="D20" s="2"/>
      <c r="E20" s="2"/>
      <c r="F20" s="2"/>
      <c r="G20" s="2"/>
      <c r="H20" s="2"/>
      <c r="I20" s="2"/>
      <c r="J20" s="2"/>
      <c r="K20" s="2"/>
    </row>
    <row r="21" spans="2:11" x14ac:dyDescent="0.35">
      <c r="B21" s="8" t="s">
        <v>45</v>
      </c>
      <c r="C21" s="39" t="s">
        <v>16</v>
      </c>
      <c r="D21" s="39"/>
      <c r="E21" s="39"/>
      <c r="F21" s="39" t="s">
        <v>20</v>
      </c>
      <c r="G21" s="39"/>
      <c r="H21" s="39"/>
      <c r="I21" s="39" t="s">
        <v>21</v>
      </c>
      <c r="J21" s="39"/>
      <c r="K21" s="40"/>
    </row>
    <row r="22" spans="2:11" ht="15" thickBot="1" x14ac:dyDescent="0.4">
      <c r="B22" s="7" t="s">
        <v>6</v>
      </c>
      <c r="C22" s="5" t="s">
        <v>17</v>
      </c>
      <c r="D22" s="5" t="s">
        <v>18</v>
      </c>
      <c r="E22" s="5" t="s">
        <v>19</v>
      </c>
      <c r="F22" s="5" t="s">
        <v>17</v>
      </c>
      <c r="G22" s="5" t="s">
        <v>18</v>
      </c>
      <c r="H22" s="5" t="s">
        <v>19</v>
      </c>
      <c r="I22" s="5" t="s">
        <v>17</v>
      </c>
      <c r="J22" s="5" t="s">
        <v>18</v>
      </c>
      <c r="K22" s="6" t="s">
        <v>19</v>
      </c>
    </row>
    <row r="23" spans="2:11" x14ac:dyDescent="0.35">
      <c r="B23" s="3" t="s">
        <v>10</v>
      </c>
      <c r="C23" s="12">
        <f>'Summary '!I23*0.6</f>
        <v>108000</v>
      </c>
      <c r="D23" s="4"/>
      <c r="E23" s="4"/>
      <c r="F23" s="12">
        <f>'Summary '!L23*0.6</f>
        <v>135000</v>
      </c>
      <c r="G23" s="4"/>
      <c r="H23" s="4"/>
      <c r="I23" s="10">
        <f>'Summary '!O23*0.6</f>
        <v>180000</v>
      </c>
      <c r="J23" s="4"/>
      <c r="K23" s="4"/>
    </row>
    <row r="24" spans="2:11" x14ac:dyDescent="0.35">
      <c r="B24" s="1" t="s">
        <v>11</v>
      </c>
      <c r="C24" s="12">
        <f>'Summary '!I24*0.6</f>
        <v>324000</v>
      </c>
      <c r="D24" s="2"/>
      <c r="E24" s="2"/>
      <c r="F24" s="12">
        <f>'Summary '!L24*0.6</f>
        <v>405000</v>
      </c>
      <c r="G24" s="2"/>
      <c r="H24" s="2"/>
      <c r="I24" s="10">
        <f>'Summary '!O24*0.6</f>
        <v>540000</v>
      </c>
      <c r="J24" s="2"/>
      <c r="K24" s="2"/>
    </row>
    <row r="25" spans="2:11" x14ac:dyDescent="0.35">
      <c r="B25" s="1" t="s">
        <v>12</v>
      </c>
      <c r="C25" s="12">
        <f>'Summary '!I25*0.6</f>
        <v>432000</v>
      </c>
      <c r="D25" s="2"/>
      <c r="E25" s="2"/>
      <c r="F25" s="12">
        <f>'Summary '!L25*0.6</f>
        <v>540000</v>
      </c>
      <c r="G25" s="2"/>
      <c r="H25" s="2"/>
      <c r="I25" s="10">
        <f>'Summary '!O25*0.6</f>
        <v>720000</v>
      </c>
      <c r="J25" s="2"/>
      <c r="K25" s="2"/>
    </row>
    <row r="26" spans="2:11" x14ac:dyDescent="0.35">
      <c r="B26" s="1" t="s">
        <v>13</v>
      </c>
      <c r="C26" s="12">
        <f>'Summary '!I26*0.6</f>
        <v>108000</v>
      </c>
      <c r="D26" s="2"/>
      <c r="E26" s="2"/>
      <c r="F26" s="12">
        <f>'Summary '!L26*0.6</f>
        <v>135000</v>
      </c>
      <c r="G26" s="2"/>
      <c r="H26" s="2"/>
      <c r="I26" s="10">
        <f>'Summary '!O26*0.6</f>
        <v>180000</v>
      </c>
      <c r="J26" s="2"/>
      <c r="K26" s="2"/>
    </row>
    <row r="27" spans="2:11" x14ac:dyDescent="0.35">
      <c r="B27" s="1" t="s">
        <v>14</v>
      </c>
      <c r="C27" s="12">
        <f>'Summary '!I27*0.6</f>
        <v>54000</v>
      </c>
      <c r="D27" s="2"/>
      <c r="E27" s="2"/>
      <c r="F27" s="12">
        <f>'Summary '!L27*0.6</f>
        <v>67500</v>
      </c>
      <c r="G27" s="2"/>
      <c r="H27" s="2"/>
      <c r="I27" s="10">
        <f>'Summary '!O27*0.6</f>
        <v>90000</v>
      </c>
      <c r="J27" s="2"/>
      <c r="K27" s="2"/>
    </row>
    <row r="28" spans="2:11" x14ac:dyDescent="0.35">
      <c r="B28" s="1" t="s">
        <v>15</v>
      </c>
      <c r="C28" s="12">
        <f>'Summary '!I28*0.6</f>
        <v>54000</v>
      </c>
      <c r="D28" s="2"/>
      <c r="E28" s="2"/>
      <c r="F28" s="12">
        <f>'Summary '!L28*0.6</f>
        <v>67500</v>
      </c>
      <c r="G28" s="2"/>
      <c r="H28" s="2"/>
      <c r="I28" s="10">
        <f>'Summary '!O28*0.6</f>
        <v>90000</v>
      </c>
      <c r="J28" s="2"/>
      <c r="K28" s="2"/>
    </row>
    <row r="29" spans="2:11" ht="15" thickBot="1" x14ac:dyDescent="0.4"/>
    <row r="30" spans="2:11" x14ac:dyDescent="0.35">
      <c r="B30" s="8" t="s">
        <v>45</v>
      </c>
      <c r="C30" s="39" t="s">
        <v>16</v>
      </c>
      <c r="D30" s="39"/>
      <c r="E30" s="39"/>
      <c r="F30" s="39" t="s">
        <v>20</v>
      </c>
      <c r="G30" s="39"/>
      <c r="H30" s="39"/>
      <c r="I30" s="39" t="s">
        <v>21</v>
      </c>
      <c r="J30" s="39"/>
      <c r="K30" s="40"/>
    </row>
    <row r="31" spans="2:11" ht="15" thickBot="1" x14ac:dyDescent="0.4">
      <c r="B31" s="7" t="s">
        <v>7</v>
      </c>
      <c r="C31" s="5" t="s">
        <v>17</v>
      </c>
      <c r="D31" s="5" t="s">
        <v>18</v>
      </c>
      <c r="E31" s="5" t="s">
        <v>19</v>
      </c>
      <c r="F31" s="5" t="s">
        <v>17</v>
      </c>
      <c r="G31" s="5" t="s">
        <v>18</v>
      </c>
      <c r="H31" s="5" t="s">
        <v>19</v>
      </c>
      <c r="I31" s="5" t="s">
        <v>17</v>
      </c>
      <c r="J31" s="5" t="s">
        <v>18</v>
      </c>
      <c r="K31" s="6" t="s">
        <v>19</v>
      </c>
    </row>
    <row r="32" spans="2:11" x14ac:dyDescent="0.35">
      <c r="B32" s="3" t="s">
        <v>10</v>
      </c>
      <c r="C32" s="12">
        <f>'Summary '!I32*0.6</f>
        <v>82800</v>
      </c>
      <c r="D32" s="4"/>
      <c r="E32" s="4"/>
      <c r="F32" s="12">
        <f>'Summary '!L32*0.6</f>
        <v>103500</v>
      </c>
      <c r="G32" s="4"/>
      <c r="H32" s="4"/>
      <c r="I32" s="10">
        <f>'Summary '!O32*0.6</f>
        <v>138000</v>
      </c>
      <c r="J32" s="4"/>
      <c r="K32" s="4"/>
    </row>
    <row r="33" spans="2:11" x14ac:dyDescent="0.35">
      <c r="B33" s="1" t="s">
        <v>11</v>
      </c>
      <c r="C33" s="12">
        <f>'Summary '!I33*0.6</f>
        <v>248400</v>
      </c>
      <c r="D33" s="2"/>
      <c r="E33" s="2"/>
      <c r="F33" s="12">
        <f>'Summary '!L33*0.6</f>
        <v>310500</v>
      </c>
      <c r="G33" s="2"/>
      <c r="H33" s="2"/>
      <c r="I33" s="10">
        <f>'Summary '!O33*0.6</f>
        <v>414000</v>
      </c>
      <c r="J33" s="2"/>
      <c r="K33" s="2"/>
    </row>
    <row r="34" spans="2:11" x14ac:dyDescent="0.35">
      <c r="B34" s="1" t="s">
        <v>12</v>
      </c>
      <c r="C34" s="12">
        <f>'Summary '!I34*0.6</f>
        <v>331200</v>
      </c>
      <c r="D34" s="2"/>
      <c r="E34" s="2"/>
      <c r="F34" s="12">
        <f>'Summary '!L34*0.6</f>
        <v>414000</v>
      </c>
      <c r="G34" s="2"/>
      <c r="H34" s="2"/>
      <c r="I34" s="10">
        <f>'Summary '!O34*0.6</f>
        <v>552000</v>
      </c>
      <c r="J34" s="2"/>
      <c r="K34" s="2"/>
    </row>
    <row r="35" spans="2:11" x14ac:dyDescent="0.35">
      <c r="B35" s="1" t="s">
        <v>13</v>
      </c>
      <c r="C35" s="12">
        <f>'Summary '!I35*0.6</f>
        <v>82800</v>
      </c>
      <c r="D35" s="2"/>
      <c r="E35" s="2"/>
      <c r="F35" s="12">
        <f>'Summary '!L35*0.6</f>
        <v>103500</v>
      </c>
      <c r="G35" s="2"/>
      <c r="H35" s="2"/>
      <c r="I35" s="10">
        <f>'Summary '!O35*0.6</f>
        <v>138000</v>
      </c>
      <c r="J35" s="2"/>
      <c r="K35" s="2"/>
    </row>
    <row r="36" spans="2:11" x14ac:dyDescent="0.35">
      <c r="B36" s="1" t="s">
        <v>14</v>
      </c>
      <c r="C36" s="12">
        <f>'Summary '!I36*0.6</f>
        <v>41400</v>
      </c>
      <c r="D36" s="2"/>
      <c r="E36" s="2"/>
      <c r="F36" s="12">
        <f>'Summary '!L36*0.6</f>
        <v>51750</v>
      </c>
      <c r="G36" s="2"/>
      <c r="H36" s="2"/>
      <c r="I36" s="10">
        <f>'Summary '!O36*0.6</f>
        <v>69000</v>
      </c>
      <c r="J36" s="2"/>
      <c r="K36" s="2"/>
    </row>
    <row r="37" spans="2:11" x14ac:dyDescent="0.35">
      <c r="B37" s="1" t="s">
        <v>15</v>
      </c>
      <c r="C37" s="12">
        <f>'Summary '!I37*0.6</f>
        <v>41400</v>
      </c>
      <c r="D37" s="2"/>
      <c r="E37" s="2"/>
      <c r="F37" s="12">
        <f>'Summary '!L37*0.6</f>
        <v>51750</v>
      </c>
      <c r="G37" s="2"/>
      <c r="H37" s="2"/>
      <c r="I37" s="10">
        <f>'Summary '!O37*0.6</f>
        <v>69000</v>
      </c>
      <c r="J37" s="2"/>
      <c r="K37" s="2"/>
    </row>
    <row r="38" spans="2:11" ht="15" thickBot="1" x14ac:dyDescent="0.4"/>
    <row r="39" spans="2:11" x14ac:dyDescent="0.35">
      <c r="B39" s="8" t="s">
        <v>45</v>
      </c>
      <c r="C39" s="39" t="s">
        <v>16</v>
      </c>
      <c r="D39" s="39"/>
      <c r="E39" s="39"/>
      <c r="F39" s="39" t="s">
        <v>20</v>
      </c>
      <c r="G39" s="39"/>
      <c r="H39" s="39"/>
      <c r="I39" s="39" t="s">
        <v>21</v>
      </c>
      <c r="J39" s="39"/>
      <c r="K39" s="40"/>
    </row>
    <row r="40" spans="2:11" ht="15" thickBot="1" x14ac:dyDescent="0.4">
      <c r="B40" s="7" t="s">
        <v>8</v>
      </c>
      <c r="C40" s="5" t="s">
        <v>17</v>
      </c>
      <c r="D40" s="5" t="s">
        <v>18</v>
      </c>
      <c r="E40" s="5" t="s">
        <v>19</v>
      </c>
      <c r="F40" s="5" t="s">
        <v>17</v>
      </c>
      <c r="G40" s="5" t="s">
        <v>18</v>
      </c>
      <c r="H40" s="5" t="s">
        <v>19</v>
      </c>
      <c r="I40" s="5" t="s">
        <v>17</v>
      </c>
      <c r="J40" s="5" t="s">
        <v>18</v>
      </c>
      <c r="K40" s="6" t="s">
        <v>19</v>
      </c>
    </row>
    <row r="41" spans="2:11" x14ac:dyDescent="0.35">
      <c r="B41" s="3" t="s">
        <v>10</v>
      </c>
      <c r="C41" s="12">
        <f>'Summary '!I41*0.6</f>
        <v>43200</v>
      </c>
      <c r="D41" s="4"/>
      <c r="E41" s="4"/>
      <c r="F41" s="12">
        <f>'Summary '!L41*0.6</f>
        <v>54000</v>
      </c>
      <c r="G41" s="4"/>
      <c r="H41" s="4"/>
      <c r="I41" s="10">
        <f>'Summary '!O41*0.6</f>
        <v>72000</v>
      </c>
      <c r="J41" s="4"/>
      <c r="K41" s="4"/>
    </row>
    <row r="42" spans="2:11" x14ac:dyDescent="0.35">
      <c r="B42" s="1" t="s">
        <v>11</v>
      </c>
      <c r="C42" s="12">
        <f>'Summary '!I42*0.6</f>
        <v>129600</v>
      </c>
      <c r="D42" s="2"/>
      <c r="E42" s="2"/>
      <c r="F42" s="12">
        <f>'Summary '!L42*0.6</f>
        <v>162000</v>
      </c>
      <c r="G42" s="2"/>
      <c r="H42" s="2"/>
      <c r="I42" s="10">
        <f>'Summary '!O42*0.6</f>
        <v>216000</v>
      </c>
      <c r="J42" s="2"/>
      <c r="K42" s="2"/>
    </row>
    <row r="43" spans="2:11" x14ac:dyDescent="0.35">
      <c r="B43" s="1" t="s">
        <v>12</v>
      </c>
      <c r="C43" s="12">
        <f>'Summary '!I43*0.6</f>
        <v>172800</v>
      </c>
      <c r="D43" s="2"/>
      <c r="E43" s="2"/>
      <c r="F43" s="12">
        <f>'Summary '!L43*0.6</f>
        <v>216000</v>
      </c>
      <c r="G43" s="2"/>
      <c r="H43" s="2"/>
      <c r="I43" s="10">
        <f>'Summary '!O43*0.6</f>
        <v>288000</v>
      </c>
      <c r="J43" s="2"/>
      <c r="K43" s="2"/>
    </row>
    <row r="44" spans="2:11" x14ac:dyDescent="0.35">
      <c r="B44" s="1" t="s">
        <v>13</v>
      </c>
      <c r="C44" s="12">
        <f>'Summary '!I44*0.6</f>
        <v>43200</v>
      </c>
      <c r="D44" s="2"/>
      <c r="E44" s="2"/>
      <c r="F44" s="12">
        <f>'Summary '!L44*0.6</f>
        <v>54000</v>
      </c>
      <c r="G44" s="2"/>
      <c r="H44" s="2"/>
      <c r="I44" s="10">
        <f>'Summary '!O44*0.6</f>
        <v>72000</v>
      </c>
      <c r="J44" s="2"/>
      <c r="K44" s="2"/>
    </row>
    <row r="45" spans="2:11" x14ac:dyDescent="0.35">
      <c r="B45" s="1" t="s">
        <v>14</v>
      </c>
      <c r="C45" s="12">
        <f>'Summary '!I45*0.6</f>
        <v>21600</v>
      </c>
      <c r="D45" s="2"/>
      <c r="E45" s="2"/>
      <c r="F45" s="12">
        <f>'Summary '!L45*0.6</f>
        <v>27000</v>
      </c>
      <c r="G45" s="2"/>
      <c r="H45" s="2"/>
      <c r="I45" s="10">
        <f>'Summary '!O45*0.6</f>
        <v>36000</v>
      </c>
      <c r="J45" s="2"/>
      <c r="K45" s="2"/>
    </row>
    <row r="46" spans="2:11" x14ac:dyDescent="0.35">
      <c r="B46" s="1" t="s">
        <v>15</v>
      </c>
      <c r="C46" s="12">
        <f>'Summary '!I46*0.6</f>
        <v>21600</v>
      </c>
      <c r="D46" s="2"/>
      <c r="E46" s="2"/>
      <c r="F46" s="12">
        <f>'Summary '!L46*0.6</f>
        <v>27000</v>
      </c>
      <c r="G46" s="2"/>
      <c r="H46" s="2"/>
      <c r="I46" s="10">
        <f>'Summary '!O46*0.6</f>
        <v>36000</v>
      </c>
      <c r="J46" s="2"/>
      <c r="K46" s="2"/>
    </row>
    <row r="47" spans="2:11" ht="15" thickBot="1" x14ac:dyDescent="0.4"/>
    <row r="48" spans="2:11" x14ac:dyDescent="0.35">
      <c r="B48" s="8" t="s">
        <v>45</v>
      </c>
      <c r="C48" s="39" t="s">
        <v>16</v>
      </c>
      <c r="D48" s="39"/>
      <c r="E48" s="39"/>
      <c r="F48" s="39" t="s">
        <v>20</v>
      </c>
      <c r="G48" s="39"/>
      <c r="H48" s="39"/>
      <c r="I48" s="39" t="s">
        <v>21</v>
      </c>
      <c r="J48" s="39"/>
      <c r="K48" s="40"/>
    </row>
    <row r="49" spans="2:11" ht="15" thickBot="1" x14ac:dyDescent="0.4">
      <c r="B49" s="7" t="s">
        <v>9</v>
      </c>
      <c r="C49" s="5" t="s">
        <v>17</v>
      </c>
      <c r="D49" s="5" t="s">
        <v>18</v>
      </c>
      <c r="E49" s="5" t="s">
        <v>19</v>
      </c>
      <c r="F49" s="5" t="s">
        <v>17</v>
      </c>
      <c r="G49" s="5" t="s">
        <v>18</v>
      </c>
      <c r="H49" s="5" t="s">
        <v>19</v>
      </c>
      <c r="I49" s="5" t="s">
        <v>17</v>
      </c>
      <c r="J49" s="5" t="s">
        <v>18</v>
      </c>
      <c r="K49" s="6" t="s">
        <v>19</v>
      </c>
    </row>
    <row r="50" spans="2:11" x14ac:dyDescent="0.35">
      <c r="B50" s="3" t="s">
        <v>10</v>
      </c>
      <c r="C50" s="12">
        <f>'Summary '!I50*0.6</f>
        <v>72000</v>
      </c>
      <c r="D50" s="4"/>
      <c r="E50" s="4"/>
      <c r="F50" s="12">
        <f>'Summary '!L50*0.6</f>
        <v>90000</v>
      </c>
      <c r="G50" s="4"/>
      <c r="H50" s="4"/>
      <c r="I50" s="10">
        <f>'Summary '!O50*0.6</f>
        <v>120000</v>
      </c>
      <c r="J50" s="4"/>
      <c r="K50" s="4"/>
    </row>
    <row r="51" spans="2:11" x14ac:dyDescent="0.35">
      <c r="B51" s="1" t="s">
        <v>11</v>
      </c>
      <c r="C51" s="12">
        <f>'Summary '!I51*0.6</f>
        <v>216000</v>
      </c>
      <c r="D51" s="2"/>
      <c r="E51" s="2"/>
      <c r="F51" s="12">
        <f>'Summary '!L51*0.6</f>
        <v>270000</v>
      </c>
      <c r="G51" s="2"/>
      <c r="H51" s="2"/>
      <c r="I51" s="10">
        <f>'Summary '!O51*0.6</f>
        <v>360000</v>
      </c>
      <c r="J51" s="2"/>
      <c r="K51" s="2"/>
    </row>
    <row r="52" spans="2:11" x14ac:dyDescent="0.35">
      <c r="B52" s="1" t="s">
        <v>12</v>
      </c>
      <c r="C52" s="12">
        <f>'Summary '!I52*0.6</f>
        <v>288000</v>
      </c>
      <c r="D52" s="2"/>
      <c r="E52" s="2"/>
      <c r="F52" s="12">
        <f>'Summary '!L52*0.6</f>
        <v>360000</v>
      </c>
      <c r="G52" s="2"/>
      <c r="H52" s="2"/>
      <c r="I52" s="10">
        <f>'Summary '!O52*0.6</f>
        <v>480000</v>
      </c>
      <c r="J52" s="2"/>
      <c r="K52" s="2"/>
    </row>
    <row r="53" spans="2:11" x14ac:dyDescent="0.35">
      <c r="B53" s="1" t="s">
        <v>13</v>
      </c>
      <c r="C53" s="12">
        <f>'Summary '!I53*0.6</f>
        <v>72000</v>
      </c>
      <c r="D53" s="2"/>
      <c r="E53" s="2"/>
      <c r="F53" s="12">
        <f>'Summary '!L53*0.6</f>
        <v>90000</v>
      </c>
      <c r="G53" s="2"/>
      <c r="H53" s="2"/>
      <c r="I53" s="10">
        <f>'Summary '!O53*0.6</f>
        <v>120000</v>
      </c>
      <c r="J53" s="2"/>
      <c r="K53" s="2"/>
    </row>
    <row r="54" spans="2:11" x14ac:dyDescent="0.35">
      <c r="B54" s="1" t="s">
        <v>14</v>
      </c>
      <c r="C54" s="12">
        <f>'Summary '!I54*0.6</f>
        <v>36000</v>
      </c>
      <c r="D54" s="2"/>
      <c r="E54" s="2"/>
      <c r="F54" s="12">
        <f>'Summary '!L54*0.6</f>
        <v>45000</v>
      </c>
      <c r="G54" s="2"/>
      <c r="H54" s="2"/>
      <c r="I54" s="10">
        <f>'Summary '!O54*0.6</f>
        <v>60000</v>
      </c>
      <c r="J54" s="2"/>
      <c r="K54" s="2"/>
    </row>
    <row r="55" spans="2:11" x14ac:dyDescent="0.35">
      <c r="B55" s="1" t="s">
        <v>15</v>
      </c>
      <c r="C55" s="12">
        <f>'Summary '!I55*0.6</f>
        <v>36000</v>
      </c>
      <c r="D55" s="2"/>
      <c r="E55" s="2"/>
      <c r="F55" s="12">
        <f>'Summary '!L55*0.6</f>
        <v>45000</v>
      </c>
      <c r="G55" s="2"/>
      <c r="H55" s="2"/>
      <c r="I55" s="10">
        <f>'Summary '!O55*0.6</f>
        <v>60000</v>
      </c>
      <c r="J55" s="2"/>
      <c r="K55" s="2"/>
    </row>
    <row r="57" spans="2:11" ht="15" thickBot="1" x14ac:dyDescent="0.4"/>
    <row r="58" spans="2:11" x14ac:dyDescent="0.35">
      <c r="B58" s="8" t="s">
        <v>45</v>
      </c>
      <c r="C58" s="39" t="s">
        <v>16</v>
      </c>
      <c r="D58" s="39"/>
      <c r="E58" s="39"/>
      <c r="F58" s="39" t="s">
        <v>20</v>
      </c>
      <c r="G58" s="39"/>
      <c r="H58" s="39"/>
      <c r="I58" s="39" t="s">
        <v>21</v>
      </c>
      <c r="J58" s="39"/>
      <c r="K58" s="40"/>
    </row>
    <row r="59" spans="2:11" ht="15" thickBot="1" x14ac:dyDescent="0.4">
      <c r="B59" s="7" t="s">
        <v>19</v>
      </c>
      <c r="C59" s="5" t="s">
        <v>17</v>
      </c>
      <c r="D59" s="5" t="s">
        <v>18</v>
      </c>
      <c r="E59" s="5" t="s">
        <v>19</v>
      </c>
      <c r="F59" s="5" t="s">
        <v>17</v>
      </c>
      <c r="G59" s="5" t="s">
        <v>18</v>
      </c>
      <c r="H59" s="5" t="s">
        <v>19</v>
      </c>
      <c r="I59" s="5" t="s">
        <v>17</v>
      </c>
      <c r="J59" s="5" t="s">
        <v>18</v>
      </c>
      <c r="K59" s="6" t="s">
        <v>19</v>
      </c>
    </row>
    <row r="60" spans="2:11" x14ac:dyDescent="0.35">
      <c r="B60" s="3" t="s">
        <v>10</v>
      </c>
      <c r="C60" s="12">
        <f>'Summary '!I60*0.6</f>
        <v>360000</v>
      </c>
      <c r="D60" s="4"/>
      <c r="E60" s="4"/>
      <c r="F60" s="12">
        <f>'Summary '!L60*0.6</f>
        <v>450000</v>
      </c>
      <c r="G60" s="4"/>
      <c r="H60" s="4"/>
      <c r="I60" s="10">
        <f>'Summary '!O60*0.6</f>
        <v>600000</v>
      </c>
      <c r="J60" s="4"/>
      <c r="K60" s="4"/>
    </row>
    <row r="61" spans="2:11" x14ac:dyDescent="0.35">
      <c r="B61" s="1" t="s">
        <v>11</v>
      </c>
      <c r="C61" s="12">
        <f>'Summary '!I61*0.6</f>
        <v>1080000</v>
      </c>
      <c r="D61" s="2"/>
      <c r="E61" s="2"/>
      <c r="F61" s="12">
        <f>'Summary '!L61*0.6</f>
        <v>1350000</v>
      </c>
      <c r="G61" s="2"/>
      <c r="H61" s="2"/>
      <c r="I61" s="10">
        <f>'Summary '!O61*0.6</f>
        <v>1800000</v>
      </c>
      <c r="J61" s="2"/>
      <c r="K61" s="2"/>
    </row>
    <row r="62" spans="2:11" x14ac:dyDescent="0.35">
      <c r="B62" s="1" t="s">
        <v>12</v>
      </c>
      <c r="C62" s="12">
        <f>'Summary '!I62*0.6</f>
        <v>1440000</v>
      </c>
      <c r="D62" s="2"/>
      <c r="E62" s="2"/>
      <c r="F62" s="12">
        <f>'Summary '!L62*0.6</f>
        <v>1800000</v>
      </c>
      <c r="G62" s="2"/>
      <c r="H62" s="2"/>
      <c r="I62" s="10">
        <f>'Summary '!O62*0.6</f>
        <v>2400000</v>
      </c>
      <c r="J62" s="2"/>
      <c r="K62" s="2"/>
    </row>
    <row r="63" spans="2:11" x14ac:dyDescent="0.35">
      <c r="B63" s="1" t="s">
        <v>13</v>
      </c>
      <c r="C63" s="12">
        <f>'Summary '!I63*0.6</f>
        <v>360000</v>
      </c>
      <c r="D63" s="2"/>
      <c r="E63" s="2"/>
      <c r="F63" s="12">
        <f>'Summary '!L63*0.6</f>
        <v>450000</v>
      </c>
      <c r="G63" s="2"/>
      <c r="H63" s="2"/>
      <c r="I63" s="10">
        <f>'Summary '!O63*0.6</f>
        <v>600000</v>
      </c>
      <c r="J63" s="2"/>
      <c r="K63" s="2"/>
    </row>
    <row r="64" spans="2:11" x14ac:dyDescent="0.35">
      <c r="B64" s="1" t="s">
        <v>14</v>
      </c>
      <c r="C64" s="12">
        <f>'Summary '!I64*0.6</f>
        <v>180000</v>
      </c>
      <c r="D64" s="2"/>
      <c r="E64" s="2"/>
      <c r="F64" s="12">
        <f>'Summary '!L64*0.6</f>
        <v>225000</v>
      </c>
      <c r="G64" s="2"/>
      <c r="H64" s="2"/>
      <c r="I64" s="10">
        <f>'Summary '!O64*0.6</f>
        <v>300000</v>
      </c>
      <c r="J64" s="2"/>
      <c r="K64" s="2"/>
    </row>
    <row r="65" spans="2:11" x14ac:dyDescent="0.35">
      <c r="B65" s="1" t="s">
        <v>15</v>
      </c>
      <c r="C65" s="12">
        <f>'Summary '!I65*0.6</f>
        <v>180000</v>
      </c>
      <c r="D65" s="2"/>
      <c r="E65" s="2"/>
      <c r="F65" s="12">
        <f>'Summary '!L65*0.6</f>
        <v>225000</v>
      </c>
      <c r="G65" s="2"/>
      <c r="H65" s="2"/>
      <c r="I65" s="10">
        <f>'Summary '!O65*0.6</f>
        <v>300000</v>
      </c>
      <c r="J65" s="2"/>
      <c r="K65" s="2"/>
    </row>
    <row r="66" spans="2:11" x14ac:dyDescent="0.35">
      <c r="B66" s="1" t="s">
        <v>19</v>
      </c>
      <c r="C66" s="18">
        <f>SUM(C60:C65)</f>
        <v>3600000</v>
      </c>
      <c r="D66" s="1"/>
      <c r="E66" s="1"/>
      <c r="F66" s="18">
        <f>SUM(F60:F65)</f>
        <v>4500000</v>
      </c>
      <c r="G66" s="1"/>
      <c r="H66" s="1"/>
      <c r="I66" s="18">
        <f>SUM(I60:I65)</f>
        <v>6000000</v>
      </c>
      <c r="J66" s="1"/>
      <c r="K66" s="1"/>
    </row>
  </sheetData>
  <mergeCells count="18">
    <mergeCell ref="C12:E12"/>
    <mergeCell ref="F12:H12"/>
    <mergeCell ref="I12:K12"/>
    <mergeCell ref="C21:E21"/>
    <mergeCell ref="F21:H21"/>
    <mergeCell ref="I21:K21"/>
    <mergeCell ref="C30:E30"/>
    <mergeCell ref="F30:H30"/>
    <mergeCell ref="I30:K30"/>
    <mergeCell ref="C39:E39"/>
    <mergeCell ref="F39:H39"/>
    <mergeCell ref="I39:K39"/>
    <mergeCell ref="C48:E48"/>
    <mergeCell ref="F48:H48"/>
    <mergeCell ref="I48:K48"/>
    <mergeCell ref="C58:E58"/>
    <mergeCell ref="F58:H58"/>
    <mergeCell ref="I58:K58"/>
  </mergeCells>
  <pageMargins left="0.70866141732283472" right="0.70866141732283472" top="0.74803149606299213" bottom="0.74803149606299213" header="0.31496062992125984" footer="0.31496062992125984"/>
  <pageSetup orientation="portrait" r:id="rId1"/>
  <headerFooter>
    <oddHeader xml:space="preserve">&amp;RPSB Alliance Pvt Ltd invites responses for Tender No. 007 “Request for Proposal (RFP) To provide Doorstep Banking Services For Banks Through Doorstep Banking Agents (RFP Ref. No.PSBA/RFP/FOS/2022-23/007 DATE : 27.12.2022)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EF96E-7A4C-46F5-94EA-F80EF14FDF4B}">
  <dimension ref="A1:K66"/>
  <sheetViews>
    <sheetView workbookViewId="0">
      <selection activeCell="E16" sqref="E16"/>
    </sheetView>
  </sheetViews>
  <sheetFormatPr defaultRowHeight="14.5" x14ac:dyDescent="0.35"/>
  <cols>
    <col min="1" max="1" width="14.6328125" customWidth="1"/>
    <col min="2" max="2" width="23.453125" bestFit="1" customWidth="1"/>
    <col min="3" max="3" width="12.08984375" bestFit="1" customWidth="1"/>
    <col min="4" max="4" width="8.6328125" customWidth="1"/>
    <col min="5" max="5" width="8" customWidth="1"/>
    <col min="6" max="6" width="11.81640625" customWidth="1"/>
    <col min="7" max="7" width="9.81640625" customWidth="1"/>
    <col min="8" max="8" width="7.90625" customWidth="1"/>
    <col min="9" max="9" width="12.54296875" bestFit="1" customWidth="1"/>
  </cols>
  <sheetData>
    <row r="1" spans="1:11" x14ac:dyDescent="0.35">
      <c r="B1" s="23" t="s">
        <v>23</v>
      </c>
    </row>
    <row r="2" spans="1:11" x14ac:dyDescent="0.35">
      <c r="B2" s="24" t="s">
        <v>24</v>
      </c>
      <c r="C2" s="25" t="s">
        <v>32</v>
      </c>
      <c r="D2" s="25" t="s">
        <v>33</v>
      </c>
      <c r="E2" s="25" t="s">
        <v>34</v>
      </c>
      <c r="F2" s="25" t="s">
        <v>31</v>
      </c>
      <c r="G2" s="25" t="s">
        <v>46</v>
      </c>
    </row>
    <row r="3" spans="1:11" x14ac:dyDescent="0.35">
      <c r="B3" s="24" t="s">
        <v>25</v>
      </c>
      <c r="C3" s="1">
        <v>4</v>
      </c>
      <c r="D3" s="1">
        <v>111</v>
      </c>
      <c r="E3" s="1">
        <v>1317</v>
      </c>
      <c r="F3" s="1">
        <v>1428</v>
      </c>
      <c r="G3" s="26">
        <v>21</v>
      </c>
    </row>
    <row r="4" spans="1:11" x14ac:dyDescent="0.35">
      <c r="B4" s="24" t="s">
        <v>26</v>
      </c>
      <c r="C4" s="1">
        <v>6</v>
      </c>
      <c r="D4" s="1">
        <v>108</v>
      </c>
      <c r="E4" s="1">
        <v>1184</v>
      </c>
      <c r="F4" s="1">
        <v>1292</v>
      </c>
      <c r="G4" s="26">
        <v>18.6408887606406</v>
      </c>
    </row>
    <row r="5" spans="1:11" x14ac:dyDescent="0.35">
      <c r="B5" s="24" t="s">
        <v>27</v>
      </c>
      <c r="C5" s="1">
        <v>7</v>
      </c>
      <c r="D5" s="1">
        <v>12</v>
      </c>
      <c r="E5" s="1">
        <v>258</v>
      </c>
      <c r="F5" s="1">
        <v>270</v>
      </c>
      <c r="G5" s="26">
        <v>3.8955417688645215</v>
      </c>
    </row>
    <row r="6" spans="1:11" x14ac:dyDescent="0.35">
      <c r="B6" s="24" t="s">
        <v>28</v>
      </c>
      <c r="C6" s="1">
        <v>8</v>
      </c>
      <c r="D6" s="1">
        <v>74</v>
      </c>
      <c r="E6" s="1">
        <v>959</v>
      </c>
      <c r="F6" s="1">
        <v>1033</v>
      </c>
      <c r="G6" s="26">
        <v>14.904054249026114</v>
      </c>
    </row>
    <row r="7" spans="1:11" x14ac:dyDescent="0.35">
      <c r="B7" s="24" t="s">
        <v>29</v>
      </c>
      <c r="C7" s="1">
        <v>7</v>
      </c>
      <c r="D7" s="1">
        <v>110</v>
      </c>
      <c r="E7" s="1">
        <v>1959</v>
      </c>
      <c r="F7" s="1">
        <v>2069</v>
      </c>
      <c r="G7" s="26">
        <v>29.851392295484057</v>
      </c>
    </row>
    <row r="8" spans="1:11" x14ac:dyDescent="0.35">
      <c r="B8" s="24" t="s">
        <v>30</v>
      </c>
      <c r="C8" s="1">
        <v>4</v>
      </c>
      <c r="D8" s="1">
        <v>75</v>
      </c>
      <c r="E8" s="1">
        <v>764</v>
      </c>
      <c r="F8" s="1">
        <v>839</v>
      </c>
      <c r="G8" s="26">
        <v>12.105035348434569</v>
      </c>
    </row>
    <row r="9" spans="1:11" x14ac:dyDescent="0.35">
      <c r="B9" s="24" t="s">
        <v>31</v>
      </c>
      <c r="C9" s="1">
        <v>36</v>
      </c>
      <c r="D9" s="1">
        <v>490</v>
      </c>
      <c r="E9" s="1">
        <v>6441</v>
      </c>
      <c r="F9" s="1">
        <v>6931</v>
      </c>
      <c r="G9" s="26">
        <f>SUM(G3:G8)</f>
        <v>100.39691242244986</v>
      </c>
    </row>
    <row r="11" spans="1:11" ht="15" thickBot="1" x14ac:dyDescent="0.4"/>
    <row r="12" spans="1:11" x14ac:dyDescent="0.35">
      <c r="B12" s="8" t="s">
        <v>44</v>
      </c>
      <c r="C12" s="35" t="s">
        <v>16</v>
      </c>
      <c r="D12" s="36"/>
      <c r="E12" s="37"/>
      <c r="F12" s="39" t="s">
        <v>20</v>
      </c>
      <c r="G12" s="39"/>
      <c r="H12" s="39"/>
      <c r="I12" s="39" t="s">
        <v>21</v>
      </c>
      <c r="J12" s="39"/>
      <c r="K12" s="40"/>
    </row>
    <row r="13" spans="1:11" ht="15" thickBot="1" x14ac:dyDescent="0.4">
      <c r="A13" s="13"/>
      <c r="B13" s="7" t="s">
        <v>5</v>
      </c>
      <c r="C13" s="5" t="s">
        <v>17</v>
      </c>
      <c r="D13" s="5" t="s">
        <v>18</v>
      </c>
      <c r="E13" s="5" t="s">
        <v>19</v>
      </c>
      <c r="F13" s="5" t="s">
        <v>17</v>
      </c>
      <c r="G13" s="5" t="s">
        <v>18</v>
      </c>
      <c r="H13" s="5" t="s">
        <v>19</v>
      </c>
      <c r="I13" s="5" t="s">
        <v>17</v>
      </c>
      <c r="J13" s="5" t="s">
        <v>18</v>
      </c>
      <c r="K13" s="6" t="s">
        <v>19</v>
      </c>
    </row>
    <row r="14" spans="1:11" x14ac:dyDescent="0.35">
      <c r="A14" s="13"/>
      <c r="B14" s="3" t="s">
        <v>10</v>
      </c>
      <c r="C14" s="12">
        <f>'Summary '!I14*0.4</f>
        <v>36000</v>
      </c>
      <c r="D14" s="4"/>
      <c r="E14" s="4"/>
      <c r="F14" s="12">
        <f>'Summary '!L14*0.4</f>
        <v>45000</v>
      </c>
      <c r="G14" s="4"/>
      <c r="H14" s="4"/>
      <c r="I14" s="10">
        <f>'Summary '!O14*0.4</f>
        <v>60000</v>
      </c>
      <c r="J14" s="4"/>
      <c r="K14" s="4"/>
    </row>
    <row r="15" spans="1:11" x14ac:dyDescent="0.35">
      <c r="A15" s="13"/>
      <c r="B15" s="1" t="s">
        <v>11</v>
      </c>
      <c r="C15" s="12">
        <f>'Summary '!I15*0.4</f>
        <v>108000</v>
      </c>
      <c r="D15" s="2"/>
      <c r="E15" s="2"/>
      <c r="F15" s="12">
        <f>'Summary '!L15*0.4</f>
        <v>135000</v>
      </c>
      <c r="G15" s="2"/>
      <c r="H15" s="2"/>
      <c r="I15" s="10">
        <f>'Summary '!O15*0.4</f>
        <v>180000</v>
      </c>
      <c r="J15" s="2"/>
      <c r="K15" s="2"/>
    </row>
    <row r="16" spans="1:11" x14ac:dyDescent="0.35">
      <c r="A16" s="13"/>
      <c r="B16" s="1" t="s">
        <v>12</v>
      </c>
      <c r="C16" s="12">
        <f>'Summary '!I16*0.4</f>
        <v>144000</v>
      </c>
      <c r="D16" s="2"/>
      <c r="E16" s="2"/>
      <c r="F16" s="12">
        <f>'Summary '!L16*0.4</f>
        <v>180000</v>
      </c>
      <c r="G16" s="2"/>
      <c r="H16" s="2"/>
      <c r="I16" s="10">
        <f>'Summary '!O16*0.4</f>
        <v>240000</v>
      </c>
      <c r="J16" s="2"/>
      <c r="K16" s="2"/>
    </row>
    <row r="17" spans="2:11" x14ac:dyDescent="0.35">
      <c r="B17" s="1" t="s">
        <v>13</v>
      </c>
      <c r="C17" s="12">
        <f>'Summary '!I17*0.4</f>
        <v>36000</v>
      </c>
      <c r="D17" s="2"/>
      <c r="E17" s="2"/>
      <c r="F17" s="12">
        <f>'Summary '!L17*0.4</f>
        <v>45000</v>
      </c>
      <c r="G17" s="2"/>
      <c r="H17" s="2"/>
      <c r="I17" s="10">
        <f>'Summary '!O17*0.4</f>
        <v>60000</v>
      </c>
      <c r="J17" s="2"/>
      <c r="K17" s="2"/>
    </row>
    <row r="18" spans="2:11" x14ac:dyDescent="0.35">
      <c r="B18" s="1" t="s">
        <v>14</v>
      </c>
      <c r="C18" s="12">
        <f>'Summary '!I18*0.4</f>
        <v>18000</v>
      </c>
      <c r="D18" s="2"/>
      <c r="E18" s="2"/>
      <c r="F18" s="12">
        <f>'Summary '!L18*0.4</f>
        <v>22500</v>
      </c>
      <c r="G18" s="2"/>
      <c r="H18" s="2"/>
      <c r="I18" s="10">
        <f>'Summary '!O18*0.4</f>
        <v>30000</v>
      </c>
      <c r="J18" s="2"/>
      <c r="K18" s="2"/>
    </row>
    <row r="19" spans="2:11" x14ac:dyDescent="0.35">
      <c r="B19" s="1" t="s">
        <v>15</v>
      </c>
      <c r="C19" s="12">
        <f>'Summary '!I19*0.4</f>
        <v>18000</v>
      </c>
      <c r="D19" s="2"/>
      <c r="E19" s="2"/>
      <c r="F19" s="12">
        <f>'Summary '!L19*0.4</f>
        <v>22500</v>
      </c>
      <c r="G19" s="2"/>
      <c r="H19" s="2"/>
      <c r="I19" s="10">
        <f>'Summary '!O19*0.4</f>
        <v>30000</v>
      </c>
      <c r="J19" s="2"/>
      <c r="K19" s="2"/>
    </row>
    <row r="20" spans="2:11" ht="15" thickBot="1" x14ac:dyDescent="0.4">
      <c r="B20" s="1"/>
      <c r="C20" s="2"/>
      <c r="D20" s="2"/>
      <c r="E20" s="2"/>
      <c r="F20" s="2"/>
      <c r="G20" s="2"/>
      <c r="H20" s="2"/>
      <c r="I20" s="2"/>
      <c r="J20" s="2"/>
      <c r="K20" s="2"/>
    </row>
    <row r="21" spans="2:11" x14ac:dyDescent="0.35">
      <c r="B21" s="8" t="s">
        <v>22</v>
      </c>
      <c r="C21" s="39" t="s">
        <v>16</v>
      </c>
      <c r="D21" s="39"/>
      <c r="E21" s="39"/>
      <c r="F21" s="39" t="s">
        <v>20</v>
      </c>
      <c r="G21" s="39"/>
      <c r="H21" s="39"/>
      <c r="I21" s="39" t="s">
        <v>21</v>
      </c>
      <c r="J21" s="39"/>
      <c r="K21" s="40"/>
    </row>
    <row r="22" spans="2:11" ht="15" thickBot="1" x14ac:dyDescent="0.4">
      <c r="B22" s="7" t="s">
        <v>6</v>
      </c>
      <c r="C22" s="5" t="s">
        <v>17</v>
      </c>
      <c r="D22" s="5" t="s">
        <v>18</v>
      </c>
      <c r="E22" s="5" t="s">
        <v>19</v>
      </c>
      <c r="F22" s="5" t="s">
        <v>17</v>
      </c>
      <c r="G22" s="5" t="s">
        <v>18</v>
      </c>
      <c r="H22" s="5" t="s">
        <v>19</v>
      </c>
      <c r="I22" s="5" t="s">
        <v>17</v>
      </c>
      <c r="J22" s="5" t="s">
        <v>18</v>
      </c>
      <c r="K22" s="6" t="s">
        <v>19</v>
      </c>
    </row>
    <row r="23" spans="2:11" x14ac:dyDescent="0.35">
      <c r="B23" s="3" t="s">
        <v>10</v>
      </c>
      <c r="C23" s="12">
        <f>'Summary '!I23*0.4</f>
        <v>72000</v>
      </c>
      <c r="D23" s="4"/>
      <c r="E23" s="4"/>
      <c r="F23" s="12">
        <f>'Summary '!L23*0.4</f>
        <v>90000</v>
      </c>
      <c r="G23" s="4"/>
      <c r="H23" s="4"/>
      <c r="I23" s="10">
        <f>'Summary '!O23*0.4</f>
        <v>120000</v>
      </c>
      <c r="J23" s="4"/>
      <c r="K23" s="4"/>
    </row>
    <row r="24" spans="2:11" x14ac:dyDescent="0.35">
      <c r="B24" s="1" t="s">
        <v>11</v>
      </c>
      <c r="C24" s="12">
        <f>'Summary '!I24*0.4</f>
        <v>216000</v>
      </c>
      <c r="D24" s="2"/>
      <c r="E24" s="2"/>
      <c r="F24" s="12">
        <f>'Summary '!L24*0.4</f>
        <v>270000</v>
      </c>
      <c r="G24" s="2"/>
      <c r="H24" s="2"/>
      <c r="I24" s="10">
        <f>'Summary '!O24*0.4</f>
        <v>360000</v>
      </c>
      <c r="J24" s="2"/>
      <c r="K24" s="2"/>
    </row>
    <row r="25" spans="2:11" x14ac:dyDescent="0.35">
      <c r="B25" s="1" t="s">
        <v>12</v>
      </c>
      <c r="C25" s="12">
        <f>'Summary '!I25*0.4</f>
        <v>288000</v>
      </c>
      <c r="D25" s="2"/>
      <c r="E25" s="2"/>
      <c r="F25" s="12">
        <f>'Summary '!L25*0.4</f>
        <v>360000</v>
      </c>
      <c r="G25" s="2"/>
      <c r="H25" s="2"/>
      <c r="I25" s="10">
        <f>'Summary '!O25*0.4</f>
        <v>480000</v>
      </c>
      <c r="J25" s="2"/>
      <c r="K25" s="2"/>
    </row>
    <row r="26" spans="2:11" x14ac:dyDescent="0.35">
      <c r="B26" s="1" t="s">
        <v>13</v>
      </c>
      <c r="C26" s="12">
        <f>'Summary '!I26*0.4</f>
        <v>72000</v>
      </c>
      <c r="D26" s="2"/>
      <c r="E26" s="2"/>
      <c r="F26" s="12">
        <f>'Summary '!L26*0.4</f>
        <v>90000</v>
      </c>
      <c r="G26" s="2"/>
      <c r="H26" s="2"/>
      <c r="I26" s="10">
        <f>'Summary '!O26*0.4</f>
        <v>120000</v>
      </c>
      <c r="J26" s="2"/>
      <c r="K26" s="2"/>
    </row>
    <row r="27" spans="2:11" x14ac:dyDescent="0.35">
      <c r="B27" s="1" t="s">
        <v>14</v>
      </c>
      <c r="C27" s="12">
        <f>'Summary '!I27*0.4</f>
        <v>36000</v>
      </c>
      <c r="D27" s="2"/>
      <c r="E27" s="2"/>
      <c r="F27" s="12">
        <f>'Summary '!L27*0.4</f>
        <v>45000</v>
      </c>
      <c r="G27" s="2"/>
      <c r="H27" s="2"/>
      <c r="I27" s="10">
        <f>'Summary '!O27*0.4</f>
        <v>60000</v>
      </c>
      <c r="J27" s="2"/>
      <c r="K27" s="2"/>
    </row>
    <row r="28" spans="2:11" x14ac:dyDescent="0.35">
      <c r="B28" s="1" t="s">
        <v>15</v>
      </c>
      <c r="C28" s="12">
        <f>'Summary '!I28*0.4</f>
        <v>36000</v>
      </c>
      <c r="D28" s="2"/>
      <c r="E28" s="2"/>
      <c r="F28" s="12">
        <f>'Summary '!L28*0.4</f>
        <v>45000</v>
      </c>
      <c r="G28" s="2"/>
      <c r="H28" s="2"/>
      <c r="I28" s="10">
        <f>'Summary '!O28*0.4</f>
        <v>60000</v>
      </c>
      <c r="J28" s="2"/>
      <c r="K28" s="2"/>
    </row>
    <row r="29" spans="2:11" ht="15" thickBot="1" x14ac:dyDescent="0.4"/>
    <row r="30" spans="2:11" x14ac:dyDescent="0.35">
      <c r="B30" s="8" t="s">
        <v>22</v>
      </c>
      <c r="C30" s="39" t="s">
        <v>16</v>
      </c>
      <c r="D30" s="39"/>
      <c r="E30" s="39"/>
      <c r="F30" s="39" t="s">
        <v>20</v>
      </c>
      <c r="G30" s="39"/>
      <c r="H30" s="39"/>
      <c r="I30" s="39" t="s">
        <v>21</v>
      </c>
      <c r="J30" s="39"/>
      <c r="K30" s="40"/>
    </row>
    <row r="31" spans="2:11" ht="15" thickBot="1" x14ac:dyDescent="0.4">
      <c r="B31" s="7" t="s">
        <v>7</v>
      </c>
      <c r="C31" s="5" t="s">
        <v>17</v>
      </c>
      <c r="D31" s="5" t="s">
        <v>18</v>
      </c>
      <c r="E31" s="5" t="s">
        <v>19</v>
      </c>
      <c r="F31" s="5" t="s">
        <v>17</v>
      </c>
      <c r="G31" s="5" t="s">
        <v>18</v>
      </c>
      <c r="H31" s="5" t="s">
        <v>19</v>
      </c>
      <c r="I31" s="5" t="s">
        <v>17</v>
      </c>
      <c r="J31" s="5" t="s">
        <v>18</v>
      </c>
      <c r="K31" s="6" t="s">
        <v>19</v>
      </c>
    </row>
    <row r="32" spans="2:11" x14ac:dyDescent="0.35">
      <c r="B32" s="3" t="s">
        <v>10</v>
      </c>
      <c r="C32" s="12">
        <f>'Summary '!I32*0.4</f>
        <v>55200</v>
      </c>
      <c r="D32" s="4"/>
      <c r="E32" s="4"/>
      <c r="F32" s="12">
        <f>'Summary '!L32*0.4</f>
        <v>69000</v>
      </c>
      <c r="G32" s="4"/>
      <c r="H32" s="4"/>
      <c r="I32" s="10">
        <f>'Summary '!O32*0.4</f>
        <v>92000</v>
      </c>
      <c r="J32" s="4"/>
      <c r="K32" s="4"/>
    </row>
    <row r="33" spans="2:11" x14ac:dyDescent="0.35">
      <c r="B33" s="1" t="s">
        <v>11</v>
      </c>
      <c r="C33" s="12">
        <f>'Summary '!I33*0.4</f>
        <v>165600</v>
      </c>
      <c r="D33" s="2"/>
      <c r="E33" s="2"/>
      <c r="F33" s="12">
        <f>'Summary '!L33*0.4</f>
        <v>207000</v>
      </c>
      <c r="G33" s="2"/>
      <c r="H33" s="2"/>
      <c r="I33" s="10">
        <f>'Summary '!O33*0.4</f>
        <v>276000</v>
      </c>
      <c r="J33" s="2"/>
      <c r="K33" s="2"/>
    </row>
    <row r="34" spans="2:11" x14ac:dyDescent="0.35">
      <c r="B34" s="1" t="s">
        <v>12</v>
      </c>
      <c r="C34" s="12">
        <f>'Summary '!I34*0.4</f>
        <v>220800</v>
      </c>
      <c r="D34" s="2"/>
      <c r="E34" s="2"/>
      <c r="F34" s="12">
        <f>'Summary '!L34*0.4</f>
        <v>276000</v>
      </c>
      <c r="G34" s="2"/>
      <c r="H34" s="2"/>
      <c r="I34" s="10">
        <f>'Summary '!O34*0.4</f>
        <v>368000</v>
      </c>
      <c r="J34" s="2"/>
      <c r="K34" s="2"/>
    </row>
    <row r="35" spans="2:11" x14ac:dyDescent="0.35">
      <c r="B35" s="1" t="s">
        <v>13</v>
      </c>
      <c r="C35" s="12">
        <f>'Summary '!I35*0.4</f>
        <v>55200</v>
      </c>
      <c r="D35" s="2"/>
      <c r="E35" s="2"/>
      <c r="F35" s="12">
        <f>'Summary '!L35*0.4</f>
        <v>69000</v>
      </c>
      <c r="G35" s="2"/>
      <c r="H35" s="2"/>
      <c r="I35" s="10">
        <f>'Summary '!O35*0.4</f>
        <v>92000</v>
      </c>
      <c r="J35" s="2"/>
      <c r="K35" s="2"/>
    </row>
    <row r="36" spans="2:11" x14ac:dyDescent="0.35">
      <c r="B36" s="1" t="s">
        <v>14</v>
      </c>
      <c r="C36" s="12">
        <f>'Summary '!I36*0.4</f>
        <v>27600</v>
      </c>
      <c r="D36" s="2"/>
      <c r="E36" s="2"/>
      <c r="F36" s="12">
        <f>'Summary '!L36*0.4</f>
        <v>34500</v>
      </c>
      <c r="G36" s="2"/>
      <c r="H36" s="2"/>
      <c r="I36" s="10">
        <f>'Summary '!O36*0.4</f>
        <v>46000</v>
      </c>
      <c r="J36" s="2"/>
      <c r="K36" s="2"/>
    </row>
    <row r="37" spans="2:11" x14ac:dyDescent="0.35">
      <c r="B37" s="1" t="s">
        <v>15</v>
      </c>
      <c r="C37" s="12">
        <f>'Summary '!I37*0.4</f>
        <v>27600</v>
      </c>
      <c r="D37" s="2"/>
      <c r="E37" s="2"/>
      <c r="F37" s="12">
        <f>'Summary '!L37*0.4</f>
        <v>34500</v>
      </c>
      <c r="G37" s="2"/>
      <c r="H37" s="2"/>
      <c r="I37" s="10">
        <f>'Summary '!O37*0.4</f>
        <v>46000</v>
      </c>
      <c r="J37" s="2"/>
      <c r="K37" s="2"/>
    </row>
    <row r="38" spans="2:11" ht="15" thickBot="1" x14ac:dyDescent="0.4"/>
    <row r="39" spans="2:11" x14ac:dyDescent="0.35">
      <c r="B39" s="8" t="s">
        <v>22</v>
      </c>
      <c r="C39" s="39" t="s">
        <v>16</v>
      </c>
      <c r="D39" s="39"/>
      <c r="E39" s="39"/>
      <c r="F39" s="39" t="s">
        <v>20</v>
      </c>
      <c r="G39" s="39"/>
      <c r="H39" s="39"/>
      <c r="I39" s="39" t="s">
        <v>21</v>
      </c>
      <c r="J39" s="39"/>
      <c r="K39" s="40"/>
    </row>
    <row r="40" spans="2:11" ht="15" thickBot="1" x14ac:dyDescent="0.4">
      <c r="B40" s="7" t="s">
        <v>8</v>
      </c>
      <c r="C40" s="5" t="s">
        <v>17</v>
      </c>
      <c r="D40" s="5" t="s">
        <v>18</v>
      </c>
      <c r="E40" s="5" t="s">
        <v>19</v>
      </c>
      <c r="F40" s="5" t="s">
        <v>17</v>
      </c>
      <c r="G40" s="5" t="s">
        <v>18</v>
      </c>
      <c r="H40" s="5" t="s">
        <v>19</v>
      </c>
      <c r="I40" s="5" t="s">
        <v>17</v>
      </c>
      <c r="J40" s="5" t="s">
        <v>18</v>
      </c>
      <c r="K40" s="6" t="s">
        <v>19</v>
      </c>
    </row>
    <row r="41" spans="2:11" x14ac:dyDescent="0.35">
      <c r="B41" s="3" t="s">
        <v>10</v>
      </c>
      <c r="C41" s="12">
        <f>'Summary '!I41*0.4</f>
        <v>28800</v>
      </c>
      <c r="D41" s="4"/>
      <c r="E41" s="4"/>
      <c r="F41" s="12">
        <f>'Summary '!L41*0.4</f>
        <v>36000</v>
      </c>
      <c r="G41" s="4"/>
      <c r="H41" s="4"/>
      <c r="I41" s="10">
        <f>'Summary '!O41*0.4</f>
        <v>48000</v>
      </c>
      <c r="J41" s="4"/>
      <c r="K41" s="4"/>
    </row>
    <row r="42" spans="2:11" x14ac:dyDescent="0.35">
      <c r="B42" s="1" t="s">
        <v>11</v>
      </c>
      <c r="C42" s="12">
        <f>'Summary '!I42*0.4</f>
        <v>86400</v>
      </c>
      <c r="D42" s="2"/>
      <c r="E42" s="2"/>
      <c r="F42" s="12">
        <f>'Summary '!L42*0.4</f>
        <v>108000</v>
      </c>
      <c r="G42" s="2"/>
      <c r="H42" s="2"/>
      <c r="I42" s="10">
        <f>'Summary '!O42*0.4</f>
        <v>144000</v>
      </c>
      <c r="J42" s="2"/>
      <c r="K42" s="2"/>
    </row>
    <row r="43" spans="2:11" x14ac:dyDescent="0.35">
      <c r="B43" s="1" t="s">
        <v>12</v>
      </c>
      <c r="C43" s="12">
        <f>'Summary '!I43*0.4</f>
        <v>115200</v>
      </c>
      <c r="D43" s="2"/>
      <c r="E43" s="2"/>
      <c r="F43" s="12">
        <f>'Summary '!L43*0.4</f>
        <v>144000</v>
      </c>
      <c r="G43" s="2"/>
      <c r="H43" s="2"/>
      <c r="I43" s="10">
        <f>'Summary '!O43*0.4</f>
        <v>192000</v>
      </c>
      <c r="J43" s="2"/>
      <c r="K43" s="2"/>
    </row>
    <row r="44" spans="2:11" x14ac:dyDescent="0.35">
      <c r="B44" s="1" t="s">
        <v>13</v>
      </c>
      <c r="C44" s="12">
        <f>'Summary '!I44*0.4</f>
        <v>28800</v>
      </c>
      <c r="D44" s="2"/>
      <c r="E44" s="2"/>
      <c r="F44" s="12">
        <f>'Summary '!L44*0.4</f>
        <v>36000</v>
      </c>
      <c r="G44" s="2"/>
      <c r="H44" s="2"/>
      <c r="I44" s="10">
        <f>'Summary '!O44*0.4</f>
        <v>48000</v>
      </c>
      <c r="J44" s="2"/>
      <c r="K44" s="2"/>
    </row>
    <row r="45" spans="2:11" x14ac:dyDescent="0.35">
      <c r="B45" s="1" t="s">
        <v>14</v>
      </c>
      <c r="C45" s="12">
        <f>'Summary '!I45*0.4</f>
        <v>14400</v>
      </c>
      <c r="D45" s="2"/>
      <c r="E45" s="2"/>
      <c r="F45" s="12">
        <f>'Summary '!L45*0.4</f>
        <v>18000</v>
      </c>
      <c r="G45" s="2"/>
      <c r="H45" s="2"/>
      <c r="I45" s="10">
        <f>'Summary '!O45*0.4</f>
        <v>24000</v>
      </c>
      <c r="J45" s="2"/>
      <c r="K45" s="2"/>
    </row>
    <row r="46" spans="2:11" x14ac:dyDescent="0.35">
      <c r="B46" s="1" t="s">
        <v>15</v>
      </c>
      <c r="C46" s="12">
        <f>'Summary '!I46*0.4</f>
        <v>14400</v>
      </c>
      <c r="D46" s="2"/>
      <c r="E46" s="2"/>
      <c r="F46" s="12">
        <f>'Summary '!L46*0.4</f>
        <v>18000</v>
      </c>
      <c r="G46" s="2"/>
      <c r="H46" s="2"/>
      <c r="I46" s="10">
        <f>'Summary '!O46*0.4</f>
        <v>24000</v>
      </c>
      <c r="J46" s="2"/>
      <c r="K46" s="2"/>
    </row>
    <row r="47" spans="2:11" ht="15" thickBot="1" x14ac:dyDescent="0.4"/>
    <row r="48" spans="2:11" x14ac:dyDescent="0.35">
      <c r="B48" s="8" t="s">
        <v>22</v>
      </c>
      <c r="C48" s="39" t="s">
        <v>16</v>
      </c>
      <c r="D48" s="39"/>
      <c r="E48" s="39"/>
      <c r="F48" s="39" t="s">
        <v>20</v>
      </c>
      <c r="G48" s="39"/>
      <c r="H48" s="39"/>
      <c r="I48" s="39" t="s">
        <v>21</v>
      </c>
      <c r="J48" s="39"/>
      <c r="K48" s="40"/>
    </row>
    <row r="49" spans="2:11" ht="15" thickBot="1" x14ac:dyDescent="0.4">
      <c r="B49" s="7" t="s">
        <v>9</v>
      </c>
      <c r="C49" s="5" t="s">
        <v>17</v>
      </c>
      <c r="D49" s="5" t="s">
        <v>18</v>
      </c>
      <c r="E49" s="5" t="s">
        <v>19</v>
      </c>
      <c r="F49" s="5" t="s">
        <v>17</v>
      </c>
      <c r="G49" s="5" t="s">
        <v>18</v>
      </c>
      <c r="H49" s="5" t="s">
        <v>19</v>
      </c>
      <c r="I49" s="5" t="s">
        <v>17</v>
      </c>
      <c r="J49" s="5" t="s">
        <v>18</v>
      </c>
      <c r="K49" s="6" t="s">
        <v>19</v>
      </c>
    </row>
    <row r="50" spans="2:11" x14ac:dyDescent="0.35">
      <c r="B50" s="3" t="s">
        <v>10</v>
      </c>
      <c r="C50" s="12">
        <f>'Summary '!I50*0.4</f>
        <v>48000</v>
      </c>
      <c r="D50" s="4"/>
      <c r="E50" s="4"/>
      <c r="F50" s="12">
        <f>'Summary '!L50*0.4</f>
        <v>60000</v>
      </c>
      <c r="G50" s="4"/>
      <c r="H50" s="4"/>
      <c r="I50" s="10">
        <f>'Summary '!O50*0.4</f>
        <v>80000</v>
      </c>
      <c r="J50" s="4"/>
      <c r="K50" s="4"/>
    </row>
    <row r="51" spans="2:11" x14ac:dyDescent="0.35">
      <c r="B51" s="1" t="s">
        <v>11</v>
      </c>
      <c r="C51" s="12">
        <f>'Summary '!I51*0.4</f>
        <v>144000</v>
      </c>
      <c r="D51" s="2"/>
      <c r="E51" s="2"/>
      <c r="F51" s="12">
        <f>'Summary '!L51*0.4</f>
        <v>180000</v>
      </c>
      <c r="G51" s="2"/>
      <c r="H51" s="2"/>
      <c r="I51" s="10">
        <f>'Summary '!O51*0.4</f>
        <v>240000</v>
      </c>
      <c r="J51" s="2"/>
      <c r="K51" s="2"/>
    </row>
    <row r="52" spans="2:11" x14ac:dyDescent="0.35">
      <c r="B52" s="1" t="s">
        <v>12</v>
      </c>
      <c r="C52" s="12">
        <f>'Summary '!I52*0.4</f>
        <v>192000</v>
      </c>
      <c r="D52" s="2"/>
      <c r="E52" s="2"/>
      <c r="F52" s="12">
        <f>'Summary '!L52*0.4</f>
        <v>240000</v>
      </c>
      <c r="G52" s="2"/>
      <c r="H52" s="2"/>
      <c r="I52" s="10">
        <f>'Summary '!O52*0.4</f>
        <v>320000</v>
      </c>
      <c r="J52" s="2"/>
      <c r="K52" s="2"/>
    </row>
    <row r="53" spans="2:11" x14ac:dyDescent="0.35">
      <c r="B53" s="1" t="s">
        <v>13</v>
      </c>
      <c r="C53" s="12">
        <f>'Summary '!I53*0.4</f>
        <v>48000</v>
      </c>
      <c r="D53" s="2"/>
      <c r="E53" s="2"/>
      <c r="F53" s="12">
        <f>'Summary '!L53*0.4</f>
        <v>60000</v>
      </c>
      <c r="G53" s="2"/>
      <c r="H53" s="2"/>
      <c r="I53" s="10">
        <f>'Summary '!O53*0.4</f>
        <v>80000</v>
      </c>
      <c r="J53" s="2"/>
      <c r="K53" s="2"/>
    </row>
    <row r="54" spans="2:11" x14ac:dyDescent="0.35">
      <c r="B54" s="1" t="s">
        <v>14</v>
      </c>
      <c r="C54" s="12">
        <f>'Summary '!I54*0.4</f>
        <v>24000</v>
      </c>
      <c r="D54" s="2"/>
      <c r="E54" s="2"/>
      <c r="F54" s="12">
        <f>'Summary '!L54*0.4</f>
        <v>30000</v>
      </c>
      <c r="G54" s="2"/>
      <c r="H54" s="2"/>
      <c r="I54" s="10">
        <f>'Summary '!O54*0.4</f>
        <v>40000</v>
      </c>
      <c r="J54" s="2"/>
      <c r="K54" s="2"/>
    </row>
    <row r="55" spans="2:11" x14ac:dyDescent="0.35">
      <c r="B55" s="1" t="s">
        <v>15</v>
      </c>
      <c r="C55" s="12">
        <f>'Summary '!I55*0.4</f>
        <v>24000</v>
      </c>
      <c r="D55" s="2"/>
      <c r="E55" s="2"/>
      <c r="F55" s="12">
        <f>'Summary '!L55*0.4</f>
        <v>30000</v>
      </c>
      <c r="G55" s="2"/>
      <c r="H55" s="2"/>
      <c r="I55" s="10">
        <f>'Summary '!O55*0.4</f>
        <v>40000</v>
      </c>
      <c r="J55" s="2"/>
      <c r="K55" s="2"/>
    </row>
    <row r="57" spans="2:11" ht="15" thickBot="1" x14ac:dyDescent="0.4"/>
    <row r="58" spans="2:11" x14ac:dyDescent="0.35">
      <c r="B58" s="8" t="s">
        <v>22</v>
      </c>
      <c r="C58" s="39" t="s">
        <v>16</v>
      </c>
      <c r="D58" s="39"/>
      <c r="E58" s="39"/>
      <c r="F58" s="39" t="s">
        <v>20</v>
      </c>
      <c r="G58" s="39"/>
      <c r="H58" s="39"/>
      <c r="I58" s="39" t="s">
        <v>21</v>
      </c>
      <c r="J58" s="39"/>
      <c r="K58" s="40"/>
    </row>
    <row r="59" spans="2:11" ht="15" thickBot="1" x14ac:dyDescent="0.4">
      <c r="B59" s="7" t="s">
        <v>19</v>
      </c>
      <c r="C59" s="5" t="s">
        <v>17</v>
      </c>
      <c r="D59" s="5" t="s">
        <v>18</v>
      </c>
      <c r="E59" s="5" t="s">
        <v>19</v>
      </c>
      <c r="F59" s="5" t="s">
        <v>17</v>
      </c>
      <c r="G59" s="5" t="s">
        <v>18</v>
      </c>
      <c r="H59" s="5" t="s">
        <v>19</v>
      </c>
      <c r="I59" s="5" t="s">
        <v>17</v>
      </c>
      <c r="J59" s="5" t="s">
        <v>18</v>
      </c>
      <c r="K59" s="6" t="s">
        <v>19</v>
      </c>
    </row>
    <row r="60" spans="2:11" x14ac:dyDescent="0.35">
      <c r="B60" s="3" t="s">
        <v>10</v>
      </c>
      <c r="C60" s="11">
        <f>C50+C41+C32+C23+C14</f>
        <v>240000</v>
      </c>
      <c r="D60" s="4"/>
      <c r="E60" s="4"/>
      <c r="F60" s="11">
        <f>F50+F41+F32+F23+F14</f>
        <v>300000</v>
      </c>
      <c r="G60" s="4"/>
      <c r="H60" s="4"/>
      <c r="I60" s="11">
        <f>I50+I41+I32+I23+I14</f>
        <v>400000</v>
      </c>
      <c r="J60" s="4"/>
      <c r="K60" s="4"/>
    </row>
    <row r="61" spans="2:11" x14ac:dyDescent="0.35">
      <c r="B61" s="1" t="s">
        <v>11</v>
      </c>
      <c r="C61" s="11">
        <f t="shared" ref="C61:C65" si="0">C51+C42+C33+C24+C15</f>
        <v>720000</v>
      </c>
      <c r="D61" s="2"/>
      <c r="E61" s="2"/>
      <c r="F61" s="16">
        <f>F60*3</f>
        <v>900000</v>
      </c>
      <c r="G61" s="2"/>
      <c r="H61" s="2"/>
      <c r="I61" s="16">
        <f>I60*3</f>
        <v>1200000</v>
      </c>
      <c r="J61" s="2"/>
      <c r="K61" s="2"/>
    </row>
    <row r="62" spans="2:11" x14ac:dyDescent="0.35">
      <c r="B62" s="1" t="s">
        <v>12</v>
      </c>
      <c r="C62" s="11">
        <f t="shared" si="0"/>
        <v>960000</v>
      </c>
      <c r="D62" s="2"/>
      <c r="E62" s="2"/>
      <c r="F62" s="14">
        <f>F60*4</f>
        <v>1200000</v>
      </c>
      <c r="G62" s="2"/>
      <c r="H62" s="2"/>
      <c r="I62" s="14">
        <f>I60*4</f>
        <v>1600000</v>
      </c>
      <c r="J62" s="2"/>
      <c r="K62" s="2"/>
    </row>
    <row r="63" spans="2:11" x14ac:dyDescent="0.35">
      <c r="B63" s="1" t="s">
        <v>13</v>
      </c>
      <c r="C63" s="11">
        <f t="shared" si="0"/>
        <v>240000</v>
      </c>
      <c r="D63" s="2"/>
      <c r="E63" s="2"/>
      <c r="F63" s="14">
        <f>F60</f>
        <v>300000</v>
      </c>
      <c r="G63" s="2"/>
      <c r="H63" s="2"/>
      <c r="I63" s="14">
        <f>I60</f>
        <v>400000</v>
      </c>
      <c r="J63" s="2"/>
      <c r="K63" s="2"/>
    </row>
    <row r="64" spans="2:11" x14ac:dyDescent="0.35">
      <c r="B64" s="1" t="s">
        <v>14</v>
      </c>
      <c r="C64" s="11">
        <f t="shared" si="0"/>
        <v>120000</v>
      </c>
      <c r="D64" s="2"/>
      <c r="E64" s="2"/>
      <c r="F64" s="15">
        <f>F60/2</f>
        <v>150000</v>
      </c>
      <c r="G64" s="2"/>
      <c r="H64" s="2"/>
      <c r="I64" s="15">
        <f>I60/2</f>
        <v>200000</v>
      </c>
      <c r="J64" s="2"/>
      <c r="K64" s="2"/>
    </row>
    <row r="65" spans="2:11" x14ac:dyDescent="0.35">
      <c r="B65" s="1" t="s">
        <v>15</v>
      </c>
      <c r="C65" s="11">
        <f t="shared" si="0"/>
        <v>120000</v>
      </c>
      <c r="D65" s="2"/>
      <c r="E65" s="2"/>
      <c r="F65" s="15">
        <f>F64</f>
        <v>150000</v>
      </c>
      <c r="G65" s="2"/>
      <c r="H65" s="2"/>
      <c r="I65" s="15">
        <f>I64</f>
        <v>200000</v>
      </c>
      <c r="J65" s="2"/>
      <c r="K65" s="2"/>
    </row>
    <row r="66" spans="2:11" x14ac:dyDescent="0.35">
      <c r="B66" s="1" t="s">
        <v>19</v>
      </c>
      <c r="C66" s="18">
        <f>SUM(C60:C65)</f>
        <v>2400000</v>
      </c>
      <c r="D66" s="1"/>
      <c r="E66" s="1"/>
      <c r="F66" s="18">
        <f>SUM(F60:F65)</f>
        <v>3000000</v>
      </c>
      <c r="G66" s="1"/>
      <c r="H66" s="1"/>
      <c r="I66" s="18">
        <f>SUM(I60:I65)</f>
        <v>4000000</v>
      </c>
      <c r="J66" s="1"/>
      <c r="K66" s="1"/>
    </row>
  </sheetData>
  <mergeCells count="18">
    <mergeCell ref="C12:E12"/>
    <mergeCell ref="F12:H12"/>
    <mergeCell ref="I12:K12"/>
    <mergeCell ref="C21:E21"/>
    <mergeCell ref="F21:H21"/>
    <mergeCell ref="I21:K21"/>
    <mergeCell ref="C30:E30"/>
    <mergeCell ref="F30:H30"/>
    <mergeCell ref="I30:K30"/>
    <mergeCell ref="C39:E39"/>
    <mergeCell ref="F39:H39"/>
    <mergeCell ref="I39:K39"/>
    <mergeCell ref="C48:E48"/>
    <mergeCell ref="F48:H48"/>
    <mergeCell ref="I48:K48"/>
    <mergeCell ref="C58:E58"/>
    <mergeCell ref="F58:H58"/>
    <mergeCell ref="I58:K58"/>
  </mergeCells>
  <pageMargins left="0.70866141732283472" right="0.70866141732283472" top="0.74803149606299213" bottom="0.74803149606299213" header="0.31496062992125984" footer="0.31496062992125984"/>
  <pageSetup orientation="portrait" r:id="rId1"/>
  <headerFooter>
    <oddHeader>&amp;RPSB Alliance Pvt Ltd invites responses for Tender No. 007 “Request for Proposal (RFP) To provide Doorstep Banking Services For Banks Through Doorstep Banking Agents (RFP Ref. No.PSBA/RFP/FOS/2022-23/007 DATE : 27.12.2022)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 </vt:lpstr>
      <vt:lpstr>Rural &amp; Semi Urban</vt:lpstr>
      <vt:lpstr>Metro &amp; Urban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Mehak Raizada</cp:lastModifiedBy>
  <cp:lastPrinted>2022-12-23T12:21:24Z</cp:lastPrinted>
  <dcterms:created xsi:type="dcterms:W3CDTF">2022-11-04T05:45:57Z</dcterms:created>
  <dcterms:modified xsi:type="dcterms:W3CDTF">2023-01-18T08:47:18Z</dcterms:modified>
</cp:coreProperties>
</file>